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5"/>
  <workbookPr codeName="ThisWorkbook" defaultThemeVersion="124226"/>
  <mc:AlternateContent xmlns:mc="http://schemas.openxmlformats.org/markup-compatibility/2006">
    <mc:Choice Requires="x15">
      <x15ac:absPath xmlns:x15ac="http://schemas.microsoft.com/office/spreadsheetml/2010/11/ac" url="https://usepa.sharepoint.com/sites/ocspp_Work/wpc/TSCA Scoping Next 20 HPS Review/Other Chems/1,3-Butadiene/Post Draft/Supplemental Files Post Draft/"/>
    </mc:Choice>
  </mc:AlternateContent>
  <xr:revisionPtr revIDLastSave="594" documentId="8_{5815E668-AA70-4BBA-BFFD-3D4755BE84EA}" xr6:coauthVersionLast="47" xr6:coauthVersionMax="47" xr10:uidLastSave="{87AD85AD-EE55-4E3A-BEFD-6030DC3CF43B}"/>
  <bookViews>
    <workbookView xWindow="28680" yWindow="-120" windowWidth="29040" windowHeight="15720" firstSheet="5" xr2:uid="{AAADDBEE-7E6E-49F2-9D44-57DC2BF6A017}"/>
  </bookViews>
  <sheets>
    <sheet name="Cover Page" sheetId="49" r:id="rId1"/>
    <sheet name="README" sheetId="44" r:id="rId2"/>
    <sheet name="Calculation Summary" sheetId="46" r:id="rId3"/>
    <sheet name="Dashboard" sheetId="31" r:id="rId4"/>
    <sheet name="Bridge Table" sheetId="45" r:id="rId5"/>
    <sheet name="Risk Reduction" sheetId="40" r:id="rId6"/>
    <sheet name="Health Data" sheetId="39" r:id="rId7"/>
    <sheet name="Inhalation Exposure" sheetId="48" r:id="rId8"/>
    <sheet name="List Values" sheetId="35" r:id="rId9"/>
    <sheet name="Exposure Factors" sheetId="38" r:id="rId10"/>
  </sheets>
  <externalReferences>
    <externalReference r:id="rId11"/>
    <externalReference r:id="rId12"/>
    <externalReference r:id="rId13"/>
    <externalReference r:id="rId14"/>
    <externalReference r:id="rId15"/>
  </externalReferences>
  <definedNames>
    <definedName name="_2017NEI_Nonpoint_TSCA_Chem_List">#REF!</definedName>
    <definedName name="_2017NEI_tsca_chemicals_wSCCdetail_Query">#REF!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localSheetId="0" hidden="1">-1</definedName>
    <definedName name="_AtRisk_SimSetting_MultipleCPUCount" hidden="1">8</definedName>
    <definedName name="_AtRisk_SimSetting_MultipleCPUManualCount" hidden="1">8</definedName>
    <definedName name="_AtRisk_SimSetting_MultipleCPUMode" localSheetId="0" hidden="1">1</definedName>
    <definedName name="_AtRisk_SimSetting_MultipleCPUMode" hidden="1">2</definedName>
    <definedName name="_AtRisk_SimSetting_MultipleCPUModeV8" localSheetId="0" hidden="1">1</definedName>
    <definedName name="_AtRisk_SimSetting_MultipleCPUModeV8" hidden="1">2</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0</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15</definedName>
    <definedName name="_AtRisk_SimSetting_ReportOptionReportsFileType" hidden="1">1</definedName>
    <definedName name="_AtRisk_SimSetting_ReportOptionSelectiveQR" hidden="1">FALSE</definedName>
    <definedName name="_AtRisk_SimSetting_ReportsList" hidden="1">15</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T">[1]Constants!$C$12</definedName>
    <definedName name="AT_50th_non_cancer">[2]Constants!$C$11</definedName>
    <definedName name="AT_50th_non_cancer_DC">[2]Constants!$C$25</definedName>
    <definedName name="AT_95th_non_cancer">[2]Constants!$C$10</definedName>
    <definedName name="AT_95th_non_cancer_DC">[2]Constants!$C$24</definedName>
    <definedName name="AT_AC" localSheetId="0">[2]Constants!$C$4</definedName>
    <definedName name="AT_AC" localSheetId="7">#REF!</definedName>
    <definedName name="AT_AC">'List Values'!$J$39</definedName>
    <definedName name="AT_AC_DC">[2]Constants!$C$17</definedName>
    <definedName name="AT_ADC_high" localSheetId="0">[1]Constants!$C$18</definedName>
    <definedName name="AT_ADC_high" localSheetId="7">#REF!</definedName>
    <definedName name="AT_ADC_high">'List Values'!$J$30</definedName>
    <definedName name="AT_ADC_mid" localSheetId="0">[1]Constants!$C$17</definedName>
    <definedName name="AT_ADC_mid" localSheetId="7">#REF!</definedName>
    <definedName name="AT_ADC_mid">'List Values'!$J$29</definedName>
    <definedName name="AT_ADC_ST" localSheetId="7">#REF!</definedName>
    <definedName name="AT_ADC_ST">'List Values'!$J$36</definedName>
    <definedName name="AT_cancer" localSheetId="0">[2]Constants!$C$12</definedName>
    <definedName name="AT_cancer">#REF!</definedName>
    <definedName name="AT_cancer_DC">[2]Constants!$C$26</definedName>
    <definedName name="AT_CRD_high">'List Values'!$J$33</definedName>
    <definedName name="AT_CRD_mid">'List Values'!$J$32</definedName>
    <definedName name="AT_CRD_ST">'List Values'!$J$38</definedName>
    <definedName name="AT_LADC" localSheetId="0">[1]Constants!$C$19</definedName>
    <definedName name="AT_LADC" localSheetId="7">#REF!</definedName>
    <definedName name="AT_LADC">'List Values'!$J$31</definedName>
    <definedName name="AT_LCRD">'List Values'!$J$34</definedName>
    <definedName name="AT_non_cancer">#REF!</definedName>
    <definedName name="AWD">[2]Constants!$C$6</definedName>
    <definedName name="AWD_DC_50th">[2]Constants!$C$20</definedName>
    <definedName name="AWD_DC_95th">[2]Constants!$C$19</definedName>
    <definedName name="Breathing_Ratio" localSheetId="7">#REF!</definedName>
    <definedName name="Breathing_Ratio">'List Values'!$J$35</definedName>
    <definedName name="BW_default">'Exposure Factors'!$C$6</definedName>
    <definedName name="BW_women">'Exposure Factors'!$D$6</definedName>
    <definedName name="CASRN">'[3]Table 1_Scoping'!#REF!</definedName>
    <definedName name="ED">[1]Constants!$C$11</definedName>
    <definedName name="ED_12">#REF!</definedName>
    <definedName name="ED_24" localSheetId="7">#REF!</definedName>
    <definedName name="ED_24">'List Values'!$J$20</definedName>
    <definedName name="ED_8" localSheetId="7">#REF!</definedName>
    <definedName name="ED_8">'List Values'!$J$18</definedName>
    <definedName name="ED_AC">[2]Constants!$C$3</definedName>
    <definedName name="ED_AC_DC">[2]Constants!$C$16</definedName>
    <definedName name="ED_chronic">[2]Constants!$C$5</definedName>
    <definedName name="ED_chronic_DC">[2]Constants!$C$18</definedName>
    <definedName name="EF" localSheetId="0">[1]Constants!$C$13</definedName>
    <definedName name="EF" localSheetId="7">#REF!</definedName>
    <definedName name="EF">'List Values'!$J$21</definedName>
    <definedName name="EF_12">#REF!</definedName>
    <definedName name="EF_14">[4]Constants!$C$10</definedName>
    <definedName name="EF_5">[4]Constants!$C$9</definedName>
    <definedName name="EF_C" localSheetId="7">#REF!</definedName>
    <definedName name="EF_C">'List Values'!$J$25</definedName>
    <definedName name="EF_ST" localSheetId="7">#REF!</definedName>
    <definedName name="EF_ST">'List Values'!$J$37</definedName>
    <definedName name="EG">'[5]For Figure'!$A$4:$A$69</definedName>
    <definedName name="Exposure_Drop_down" localSheetId="6">'Health Data'!$P$11:$P$11</definedName>
    <definedName name="LT" localSheetId="7">#REF!</definedName>
    <definedName name="LT">'List Values'!$J$28</definedName>
    <definedName name="LT_non_cancer">#REF!</definedName>
    <definedName name="mg_m3_to_ppm">#REF!</definedName>
    <definedName name="MW">'List Values'!$I$8</definedName>
    <definedName name="Pal_Workbook_GUID" localSheetId="0" hidden="1">"SK39RLEDQA2L46YW8H5SUKN3"</definedName>
    <definedName name="Pal_Workbook_GUID" hidden="1">"QFFA8IQU6YFGRFCXE7L4LIWR"</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localSheetId="0" hidden="1">TRUE</definedName>
    <definedName name="RiskMultipleCPUSupportEnabled" hidden="1">FALSE</definedName>
    <definedName name="RiskNumIterations" hidden="1">100000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localSheetId="0" hidden="1">TRUE</definedName>
    <definedName name="RiskUseMultipleCPUs" hidden="1">FALSE</definedName>
    <definedName name="solver_adj" localSheetId="5" hidden="1">'Risk Reduction'!#REF!</definedName>
    <definedName name="solver_cvg" localSheetId="5" hidden="1">0.0001</definedName>
    <definedName name="solver_drv" localSheetId="5" hidden="1">1</definedName>
    <definedName name="solver_eng" localSheetId="5" hidden="1">1</definedName>
    <definedName name="solver_est" localSheetId="5" hidden="1">1</definedName>
    <definedName name="solver_itr" localSheetId="5" hidden="1">2147483647</definedName>
    <definedName name="solver_mip" localSheetId="5" hidden="1">2147483647</definedName>
    <definedName name="solver_mni" localSheetId="5" hidden="1">30</definedName>
    <definedName name="solver_mrt" localSheetId="5" hidden="1">0.075</definedName>
    <definedName name="solver_msl" localSheetId="5" hidden="1">2</definedName>
    <definedName name="solver_neg" localSheetId="5" hidden="1">1</definedName>
    <definedName name="solver_nod" localSheetId="5" hidden="1">2147483647</definedName>
    <definedName name="solver_num" localSheetId="5" hidden="1">0</definedName>
    <definedName name="solver_nwt" localSheetId="5" hidden="1">1</definedName>
    <definedName name="solver_opt" localSheetId="5" hidden="1">'Risk Reduction'!#REF!</definedName>
    <definedName name="solver_pre" localSheetId="5" hidden="1">0.000001</definedName>
    <definedName name="solver_rbv" localSheetId="5" hidden="1">1</definedName>
    <definedName name="solver_rlx" localSheetId="5" hidden="1">2</definedName>
    <definedName name="solver_rsd" localSheetId="5" hidden="1">0</definedName>
    <definedName name="solver_scl" localSheetId="5" hidden="1">1</definedName>
    <definedName name="solver_sho" localSheetId="5" hidden="1">2</definedName>
    <definedName name="solver_ssz" localSheetId="5" hidden="1">100</definedName>
    <definedName name="solver_tim" localSheetId="5" hidden="1">2147483647</definedName>
    <definedName name="solver_tol" localSheetId="5" hidden="1">0.01</definedName>
    <definedName name="solver_typ" localSheetId="5" hidden="1">3</definedName>
    <definedName name="solver_val" localSheetId="5" hidden="1">1</definedName>
    <definedName name="solver_ver" localSheetId="5" hidden="1">3</definedName>
    <definedName name="ug_per_mg">'List Values'!$I$15</definedName>
    <definedName name="WY_50th">[2]Constants!$C$8</definedName>
    <definedName name="WY_50th_DC">[2]Constants!$C$22</definedName>
    <definedName name="WY_95th">[2]Constants!$C$7</definedName>
    <definedName name="WY_95th_DC">[2]Constants!$C$21</definedName>
    <definedName name="WY_CT_default">'Exposure Factors'!$C$10</definedName>
    <definedName name="WY_CT_women">'Exposure Factors'!$D$10</definedName>
    <definedName name="WY_HE_default">'Exposure Factors'!$C$9</definedName>
    <definedName name="WY_HE_women">'Exposure Factors'!$D$9</definedName>
    <definedName name="WY_high" localSheetId="0">[1]Constants!$C$15</definedName>
    <definedName name="WY_high" localSheetId="7">#REF!</definedName>
    <definedName name="WY_high">'List Values'!$J$27</definedName>
    <definedName name="WY_mid" localSheetId="0">[1]Constants!$C$14</definedName>
    <definedName name="WY_mid" localSheetId="7">#REF!</definedName>
    <definedName name="WY_mid">'List Values'!$J$26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 i="31" l="1"/>
  <c r="C18" i="31"/>
  <c r="M145" i="45"/>
  <c r="M53" i="45" l="1"/>
  <c r="M35" i="45"/>
  <c r="P52" i="45"/>
  <c r="R504" i="45"/>
  <c r="Q504" i="45"/>
  <c r="P504" i="45"/>
  <c r="R502" i="45"/>
  <c r="Q502" i="45"/>
  <c r="P502" i="45"/>
  <c r="R500" i="45"/>
  <c r="Q500" i="45"/>
  <c r="P500" i="45"/>
  <c r="R498" i="45"/>
  <c r="Q498" i="45"/>
  <c r="P498" i="45"/>
  <c r="R496" i="45"/>
  <c r="Q496" i="45"/>
  <c r="P496" i="45"/>
  <c r="R494" i="45"/>
  <c r="Q494" i="45"/>
  <c r="P494" i="45"/>
  <c r="R492" i="45"/>
  <c r="Q492" i="45"/>
  <c r="P492" i="45"/>
  <c r="R490" i="45"/>
  <c r="Q490" i="45"/>
  <c r="P490" i="45"/>
  <c r="R488" i="45"/>
  <c r="Q488" i="45"/>
  <c r="P488" i="45"/>
  <c r="R486" i="45"/>
  <c r="Q486" i="45"/>
  <c r="P486" i="45"/>
  <c r="R484" i="45"/>
  <c r="Q484" i="45"/>
  <c r="P484" i="45"/>
  <c r="R482" i="45"/>
  <c r="Q482" i="45"/>
  <c r="P482" i="45"/>
  <c r="R480" i="45"/>
  <c r="Q480" i="45"/>
  <c r="P480" i="45"/>
  <c r="R478" i="45"/>
  <c r="Q478" i="45"/>
  <c r="P478" i="45"/>
  <c r="R476" i="45"/>
  <c r="Q476" i="45"/>
  <c r="P476" i="45"/>
  <c r="R474" i="45"/>
  <c r="Q474" i="45"/>
  <c r="P474" i="45"/>
  <c r="R472" i="45"/>
  <c r="Q472" i="45"/>
  <c r="P472" i="45"/>
  <c r="R470" i="45"/>
  <c r="Q470" i="45"/>
  <c r="P470" i="45"/>
  <c r="R468" i="45"/>
  <c r="Q468" i="45"/>
  <c r="P468" i="45"/>
  <c r="R466" i="45"/>
  <c r="Q466" i="45"/>
  <c r="P466" i="45"/>
  <c r="R464" i="45"/>
  <c r="Q464" i="45"/>
  <c r="P464" i="45"/>
  <c r="R462" i="45"/>
  <c r="Q462" i="45"/>
  <c r="P462" i="45"/>
  <c r="R460" i="45"/>
  <c r="Q460" i="45"/>
  <c r="P460" i="45"/>
  <c r="R458" i="45"/>
  <c r="Q458" i="45"/>
  <c r="P458" i="45"/>
  <c r="R456" i="45"/>
  <c r="Q456" i="45"/>
  <c r="P456" i="45"/>
  <c r="R454" i="45"/>
  <c r="Q454" i="45"/>
  <c r="P454" i="45"/>
  <c r="R452" i="45"/>
  <c r="Q452" i="45"/>
  <c r="P452" i="45"/>
  <c r="R450" i="45"/>
  <c r="Q450" i="45"/>
  <c r="P450" i="45"/>
  <c r="R448" i="45"/>
  <c r="Q448" i="45"/>
  <c r="P448" i="45"/>
  <c r="R446" i="45"/>
  <c r="Q446" i="45"/>
  <c r="P446" i="45"/>
  <c r="R444" i="45"/>
  <c r="Q444" i="45"/>
  <c r="P444" i="45"/>
  <c r="R442" i="45"/>
  <c r="Q442" i="45"/>
  <c r="P442" i="45"/>
  <c r="R440" i="45"/>
  <c r="Q440" i="45"/>
  <c r="P440" i="45"/>
  <c r="R438" i="45"/>
  <c r="Q438" i="45"/>
  <c r="P438" i="45"/>
  <c r="R436" i="45"/>
  <c r="Q436" i="45"/>
  <c r="P436" i="45"/>
  <c r="R434" i="45"/>
  <c r="Q434" i="45"/>
  <c r="P434" i="45"/>
  <c r="R432" i="45"/>
  <c r="Q432" i="45"/>
  <c r="P432" i="45"/>
  <c r="R430" i="45"/>
  <c r="Q430" i="45"/>
  <c r="P430" i="45"/>
  <c r="R428" i="45"/>
  <c r="Q428" i="45"/>
  <c r="P428" i="45"/>
  <c r="R426" i="45"/>
  <c r="Q426" i="45"/>
  <c r="P426" i="45"/>
  <c r="R424" i="45"/>
  <c r="Q424" i="45"/>
  <c r="P424" i="45"/>
  <c r="R422" i="45"/>
  <c r="Q422" i="45"/>
  <c r="P422" i="45"/>
  <c r="R420" i="45"/>
  <c r="Q420" i="45"/>
  <c r="P420" i="45"/>
  <c r="R418" i="45"/>
  <c r="Q418" i="45"/>
  <c r="P418" i="45"/>
  <c r="R416" i="45"/>
  <c r="Q416" i="45"/>
  <c r="P416" i="45"/>
  <c r="R414" i="45"/>
  <c r="Q414" i="45"/>
  <c r="P414" i="45"/>
  <c r="R412" i="45"/>
  <c r="Q412" i="45"/>
  <c r="P412" i="45"/>
  <c r="R410" i="45"/>
  <c r="Q410" i="45"/>
  <c r="P410" i="45"/>
  <c r="R408" i="45"/>
  <c r="Q408" i="45"/>
  <c r="P408" i="45"/>
  <c r="R406" i="45"/>
  <c r="Q406" i="45"/>
  <c r="P406" i="45"/>
  <c r="R404" i="45"/>
  <c r="Q404" i="45"/>
  <c r="P404" i="45"/>
  <c r="R402" i="45"/>
  <c r="Q402" i="45"/>
  <c r="P402" i="45"/>
  <c r="R400" i="45"/>
  <c r="Q400" i="45"/>
  <c r="P400" i="45"/>
  <c r="R398" i="45"/>
  <c r="Q398" i="45"/>
  <c r="P398" i="45"/>
  <c r="R396" i="45"/>
  <c r="Q396" i="45"/>
  <c r="P396" i="45"/>
  <c r="R394" i="45"/>
  <c r="Q394" i="45"/>
  <c r="P394" i="45"/>
  <c r="R392" i="45"/>
  <c r="Q392" i="45"/>
  <c r="P392" i="45"/>
  <c r="R390" i="45"/>
  <c r="Q390" i="45"/>
  <c r="P390" i="45"/>
  <c r="R388" i="45"/>
  <c r="Q388" i="45"/>
  <c r="P388" i="45"/>
  <c r="R386" i="45"/>
  <c r="Q386" i="45"/>
  <c r="P386" i="45"/>
  <c r="R384" i="45"/>
  <c r="Q384" i="45"/>
  <c r="P384" i="45"/>
  <c r="R382" i="45"/>
  <c r="Q382" i="45"/>
  <c r="P382" i="45"/>
  <c r="R380" i="45"/>
  <c r="Q380" i="45"/>
  <c r="P380" i="45"/>
  <c r="R378" i="45"/>
  <c r="Q378" i="45"/>
  <c r="P378" i="45"/>
  <c r="R376" i="45"/>
  <c r="Q376" i="45"/>
  <c r="P376" i="45"/>
  <c r="R374" i="45"/>
  <c r="Q374" i="45"/>
  <c r="P374" i="45"/>
  <c r="R372" i="45"/>
  <c r="Q372" i="45"/>
  <c r="P372" i="45"/>
  <c r="R370" i="45"/>
  <c r="Q370" i="45"/>
  <c r="P370" i="45"/>
  <c r="R368" i="45"/>
  <c r="Q368" i="45"/>
  <c r="P368" i="45"/>
  <c r="R366" i="45"/>
  <c r="Q366" i="45"/>
  <c r="P366" i="45"/>
  <c r="R364" i="45"/>
  <c r="Q364" i="45"/>
  <c r="P364" i="45"/>
  <c r="R362" i="45"/>
  <c r="Q362" i="45"/>
  <c r="P362" i="45"/>
  <c r="R360" i="45"/>
  <c r="Q360" i="45"/>
  <c r="P360" i="45"/>
  <c r="R358" i="45"/>
  <c r="Q358" i="45"/>
  <c r="P358" i="45"/>
  <c r="R356" i="45"/>
  <c r="Q356" i="45"/>
  <c r="P356" i="45"/>
  <c r="R354" i="45"/>
  <c r="Q354" i="45"/>
  <c r="P354" i="45"/>
  <c r="R352" i="45"/>
  <c r="Q352" i="45"/>
  <c r="P352" i="45"/>
  <c r="R350" i="45"/>
  <c r="Q350" i="45"/>
  <c r="P350" i="45"/>
  <c r="R348" i="45"/>
  <c r="Q348" i="45"/>
  <c r="P348" i="45"/>
  <c r="R346" i="45"/>
  <c r="Q346" i="45"/>
  <c r="P346" i="45"/>
  <c r="R344" i="45"/>
  <c r="Q344" i="45"/>
  <c r="P344" i="45"/>
  <c r="R342" i="45"/>
  <c r="Q342" i="45"/>
  <c r="P342" i="45"/>
  <c r="R340" i="45"/>
  <c r="Q340" i="45"/>
  <c r="P340" i="45"/>
  <c r="R338" i="45"/>
  <c r="Q338" i="45"/>
  <c r="P338" i="45"/>
  <c r="R336" i="45"/>
  <c r="Q336" i="45"/>
  <c r="P336" i="45"/>
  <c r="R334" i="45"/>
  <c r="Q334" i="45"/>
  <c r="P334" i="45"/>
  <c r="R332" i="45"/>
  <c r="Q332" i="45"/>
  <c r="P332" i="45"/>
  <c r="R330" i="45"/>
  <c r="Q330" i="45"/>
  <c r="P330" i="45"/>
  <c r="R328" i="45"/>
  <c r="Q328" i="45"/>
  <c r="P328" i="45"/>
  <c r="R326" i="45"/>
  <c r="Q326" i="45"/>
  <c r="P326" i="45"/>
  <c r="R324" i="45"/>
  <c r="Q324" i="45"/>
  <c r="P324" i="45"/>
  <c r="R322" i="45"/>
  <c r="Q322" i="45"/>
  <c r="P322" i="45"/>
  <c r="R320" i="45"/>
  <c r="Q320" i="45"/>
  <c r="P320" i="45"/>
  <c r="R318" i="45"/>
  <c r="Q318" i="45"/>
  <c r="P318" i="45"/>
  <c r="R316" i="45"/>
  <c r="Q316" i="45"/>
  <c r="P316" i="45"/>
  <c r="R314" i="45"/>
  <c r="Q314" i="45"/>
  <c r="P314" i="45"/>
  <c r="R312" i="45"/>
  <c r="Q312" i="45"/>
  <c r="P312" i="45"/>
  <c r="R310" i="45"/>
  <c r="Q310" i="45"/>
  <c r="P310" i="45"/>
  <c r="R308" i="45"/>
  <c r="Q308" i="45"/>
  <c r="P308" i="45"/>
  <c r="R306" i="45"/>
  <c r="Q306" i="45"/>
  <c r="P306" i="45"/>
  <c r="R304" i="45"/>
  <c r="Q304" i="45"/>
  <c r="P304" i="45"/>
  <c r="R302" i="45"/>
  <c r="Q302" i="45"/>
  <c r="P302" i="45"/>
  <c r="R300" i="45"/>
  <c r="Q300" i="45"/>
  <c r="P300" i="45"/>
  <c r="R298" i="45"/>
  <c r="Q298" i="45"/>
  <c r="P298" i="45"/>
  <c r="R296" i="45"/>
  <c r="Q296" i="45"/>
  <c r="P296" i="45"/>
  <c r="R294" i="45"/>
  <c r="Q294" i="45"/>
  <c r="P294" i="45"/>
  <c r="R292" i="45"/>
  <c r="Q292" i="45"/>
  <c r="P292" i="45"/>
  <c r="R290" i="45"/>
  <c r="Q290" i="45"/>
  <c r="P290" i="45"/>
  <c r="R288" i="45"/>
  <c r="Q288" i="45"/>
  <c r="P288" i="45"/>
  <c r="R286" i="45"/>
  <c r="Q286" i="45"/>
  <c r="P286" i="45"/>
  <c r="R284" i="45"/>
  <c r="Q284" i="45"/>
  <c r="P284" i="45"/>
  <c r="R282" i="45"/>
  <c r="Q282" i="45"/>
  <c r="P282" i="45"/>
  <c r="R280" i="45"/>
  <c r="Q280" i="45"/>
  <c r="P280" i="45"/>
  <c r="R278" i="45"/>
  <c r="Q278" i="45"/>
  <c r="P278" i="45"/>
  <c r="R276" i="45"/>
  <c r="Q276" i="45"/>
  <c r="P276" i="45"/>
  <c r="R274" i="45"/>
  <c r="Q274" i="45"/>
  <c r="P274" i="45"/>
  <c r="R272" i="45"/>
  <c r="Q272" i="45"/>
  <c r="P272" i="45"/>
  <c r="R270" i="45"/>
  <c r="Q270" i="45"/>
  <c r="P270" i="45"/>
  <c r="R268" i="45"/>
  <c r="Q268" i="45"/>
  <c r="P268" i="45"/>
  <c r="R266" i="45"/>
  <c r="Q266" i="45"/>
  <c r="P266" i="45"/>
  <c r="R264" i="45"/>
  <c r="Q264" i="45"/>
  <c r="P264" i="45"/>
  <c r="R262" i="45"/>
  <c r="Q262" i="45"/>
  <c r="P262" i="45"/>
  <c r="R260" i="45"/>
  <c r="Q260" i="45"/>
  <c r="P260" i="45"/>
  <c r="R258" i="45"/>
  <c r="Q258" i="45"/>
  <c r="P258" i="45"/>
  <c r="R256" i="45"/>
  <c r="Q256" i="45"/>
  <c r="P256" i="45"/>
  <c r="R254" i="45"/>
  <c r="Q254" i="45"/>
  <c r="P254" i="45"/>
  <c r="R252" i="45"/>
  <c r="Q252" i="45"/>
  <c r="P252" i="45"/>
  <c r="R250" i="45"/>
  <c r="Q250" i="45"/>
  <c r="P250" i="45"/>
  <c r="R248" i="45"/>
  <c r="Q248" i="45"/>
  <c r="P248" i="45"/>
  <c r="R246" i="45"/>
  <c r="Q246" i="45"/>
  <c r="P246" i="45"/>
  <c r="R244" i="45"/>
  <c r="Q244" i="45"/>
  <c r="P244" i="45"/>
  <c r="R242" i="45"/>
  <c r="Q242" i="45"/>
  <c r="P242" i="45"/>
  <c r="R240" i="45"/>
  <c r="Q240" i="45"/>
  <c r="P240" i="45"/>
  <c r="R238" i="45"/>
  <c r="Q238" i="45"/>
  <c r="P238" i="45"/>
  <c r="R236" i="45"/>
  <c r="Q236" i="45"/>
  <c r="P236" i="45"/>
  <c r="R234" i="45"/>
  <c r="Q234" i="45"/>
  <c r="P234" i="45"/>
  <c r="R232" i="45"/>
  <c r="Q232" i="45"/>
  <c r="P232" i="45"/>
  <c r="R230" i="45"/>
  <c r="Q230" i="45"/>
  <c r="P230" i="45"/>
  <c r="R228" i="45"/>
  <c r="Q228" i="45"/>
  <c r="P228" i="45"/>
  <c r="R226" i="45"/>
  <c r="Q226" i="45"/>
  <c r="P226" i="45"/>
  <c r="R224" i="45"/>
  <c r="Q224" i="45"/>
  <c r="P224" i="45"/>
  <c r="R222" i="45"/>
  <c r="Q222" i="45"/>
  <c r="P222" i="45"/>
  <c r="R220" i="45"/>
  <c r="Q220" i="45"/>
  <c r="P220" i="45"/>
  <c r="R218" i="45"/>
  <c r="Q218" i="45"/>
  <c r="P218" i="45"/>
  <c r="R216" i="45"/>
  <c r="Q216" i="45"/>
  <c r="P216" i="45"/>
  <c r="R214" i="45"/>
  <c r="Q214" i="45"/>
  <c r="P214" i="45"/>
  <c r="R212" i="45"/>
  <c r="Q212" i="45"/>
  <c r="P212" i="45"/>
  <c r="R210" i="45"/>
  <c r="Q210" i="45"/>
  <c r="P210" i="45"/>
  <c r="R208" i="45"/>
  <c r="Q208" i="45"/>
  <c r="P208" i="45"/>
  <c r="R206" i="45"/>
  <c r="Q206" i="45"/>
  <c r="P206" i="45"/>
  <c r="R204" i="45"/>
  <c r="Q204" i="45"/>
  <c r="P204" i="45"/>
  <c r="R202" i="45"/>
  <c r="Q202" i="45"/>
  <c r="P202" i="45"/>
  <c r="R200" i="45"/>
  <c r="Q200" i="45"/>
  <c r="P200" i="45"/>
  <c r="R198" i="45"/>
  <c r="Q198" i="45"/>
  <c r="P198" i="45"/>
  <c r="R196" i="45"/>
  <c r="Q196" i="45"/>
  <c r="P196" i="45"/>
  <c r="R194" i="45"/>
  <c r="Q194" i="45"/>
  <c r="P194" i="45"/>
  <c r="R192" i="45"/>
  <c r="Q192" i="45"/>
  <c r="P192" i="45"/>
  <c r="R190" i="45"/>
  <c r="Q190" i="45"/>
  <c r="P190" i="45"/>
  <c r="R188" i="45"/>
  <c r="Q188" i="45"/>
  <c r="P188" i="45"/>
  <c r="R186" i="45"/>
  <c r="Q186" i="45"/>
  <c r="P186" i="45"/>
  <c r="R184" i="45"/>
  <c r="Q184" i="45"/>
  <c r="P184" i="45"/>
  <c r="R182" i="45"/>
  <c r="Q182" i="45"/>
  <c r="P182" i="45"/>
  <c r="R180" i="45"/>
  <c r="Q180" i="45"/>
  <c r="P180" i="45"/>
  <c r="R178" i="45"/>
  <c r="Q178" i="45"/>
  <c r="P178" i="45"/>
  <c r="R176" i="45"/>
  <c r="Q176" i="45"/>
  <c r="P176" i="45"/>
  <c r="R174" i="45"/>
  <c r="Q174" i="45"/>
  <c r="P174" i="45"/>
  <c r="R172" i="45"/>
  <c r="Q172" i="45"/>
  <c r="P172" i="45"/>
  <c r="R170" i="45"/>
  <c r="Q170" i="45"/>
  <c r="P170" i="45"/>
  <c r="R168" i="45"/>
  <c r="Q168" i="45"/>
  <c r="P168" i="45"/>
  <c r="R166" i="45"/>
  <c r="Q166" i="45"/>
  <c r="P166" i="45"/>
  <c r="R164" i="45"/>
  <c r="Q164" i="45"/>
  <c r="P164" i="45"/>
  <c r="R162" i="45"/>
  <c r="Q162" i="45"/>
  <c r="P162" i="45"/>
  <c r="R160" i="45"/>
  <c r="Q160" i="45"/>
  <c r="P160" i="45"/>
  <c r="R158" i="45"/>
  <c r="Q158" i="45"/>
  <c r="P158" i="45"/>
  <c r="R156" i="45"/>
  <c r="Q156" i="45"/>
  <c r="P156" i="45"/>
  <c r="R154" i="45"/>
  <c r="Q154" i="45"/>
  <c r="P154" i="45"/>
  <c r="R152" i="45"/>
  <c r="Q152" i="45"/>
  <c r="P152" i="45"/>
  <c r="R150" i="45"/>
  <c r="Q150" i="45"/>
  <c r="P150" i="45"/>
  <c r="R148" i="45"/>
  <c r="Q148" i="45"/>
  <c r="P148" i="45"/>
  <c r="R146" i="45"/>
  <c r="Q146" i="45"/>
  <c r="P146" i="45"/>
  <c r="R144" i="45"/>
  <c r="Q144" i="45"/>
  <c r="P144" i="45"/>
  <c r="R142" i="45"/>
  <c r="Q142" i="45"/>
  <c r="P142" i="45"/>
  <c r="R140" i="45"/>
  <c r="Q140" i="45"/>
  <c r="P140" i="45"/>
  <c r="R138" i="45"/>
  <c r="Q138" i="45"/>
  <c r="P138" i="45"/>
  <c r="R136" i="45"/>
  <c r="Q136" i="45"/>
  <c r="P136" i="45"/>
  <c r="R134" i="45"/>
  <c r="Q134" i="45"/>
  <c r="P134" i="45"/>
  <c r="R132" i="45"/>
  <c r="Q132" i="45"/>
  <c r="P132" i="45"/>
  <c r="R130" i="45"/>
  <c r="Q130" i="45"/>
  <c r="P130" i="45"/>
  <c r="R128" i="45"/>
  <c r="Q128" i="45"/>
  <c r="P128" i="45"/>
  <c r="R126" i="45"/>
  <c r="Q126" i="45"/>
  <c r="P126" i="45"/>
  <c r="R124" i="45"/>
  <c r="Q124" i="45"/>
  <c r="P124" i="45"/>
  <c r="R122" i="45"/>
  <c r="Q122" i="45"/>
  <c r="P122" i="45"/>
  <c r="R120" i="45"/>
  <c r="Q120" i="45"/>
  <c r="P120" i="45"/>
  <c r="R118" i="45"/>
  <c r="Q118" i="45"/>
  <c r="P118" i="45"/>
  <c r="R116" i="45"/>
  <c r="Q116" i="45"/>
  <c r="P116" i="45"/>
  <c r="R114" i="45"/>
  <c r="Q114" i="45"/>
  <c r="P114" i="45"/>
  <c r="R112" i="45"/>
  <c r="Q112" i="45"/>
  <c r="P112" i="45"/>
  <c r="R110" i="45"/>
  <c r="Q110" i="45"/>
  <c r="P110" i="45"/>
  <c r="R108" i="45"/>
  <c r="Q108" i="45"/>
  <c r="P108" i="45"/>
  <c r="R106" i="45"/>
  <c r="Q106" i="45"/>
  <c r="P106" i="45"/>
  <c r="R104" i="45"/>
  <c r="Q104" i="45"/>
  <c r="P104" i="45"/>
  <c r="R102" i="45"/>
  <c r="Q102" i="45"/>
  <c r="P102" i="45"/>
  <c r="R100" i="45"/>
  <c r="Q100" i="45"/>
  <c r="P100" i="45"/>
  <c r="R98" i="45"/>
  <c r="Q98" i="45"/>
  <c r="P98" i="45"/>
  <c r="R96" i="45"/>
  <c r="Q96" i="45"/>
  <c r="P96" i="45"/>
  <c r="R94" i="45"/>
  <c r="Q94" i="45"/>
  <c r="P94" i="45"/>
  <c r="R92" i="45"/>
  <c r="Q92" i="45"/>
  <c r="P92" i="45"/>
  <c r="R90" i="45"/>
  <c r="Q90" i="45"/>
  <c r="P90" i="45"/>
  <c r="R88" i="45"/>
  <c r="Q88" i="45"/>
  <c r="P88" i="45"/>
  <c r="R86" i="45"/>
  <c r="Q86" i="45"/>
  <c r="P86" i="45"/>
  <c r="R84" i="45"/>
  <c r="Q84" i="45"/>
  <c r="P84" i="45"/>
  <c r="R82" i="45"/>
  <c r="Q82" i="45"/>
  <c r="P82" i="45"/>
  <c r="R80" i="45"/>
  <c r="Q80" i="45"/>
  <c r="P80" i="45"/>
  <c r="R78" i="45"/>
  <c r="Q78" i="45"/>
  <c r="P78" i="45"/>
  <c r="R76" i="45"/>
  <c r="Q76" i="45"/>
  <c r="P76" i="45"/>
  <c r="R74" i="45"/>
  <c r="Q74" i="45"/>
  <c r="P74" i="45"/>
  <c r="R72" i="45"/>
  <c r="Q72" i="45"/>
  <c r="P72" i="45"/>
  <c r="R70" i="45"/>
  <c r="Q70" i="45"/>
  <c r="P70" i="45"/>
  <c r="R68" i="45"/>
  <c r="Q68" i="45"/>
  <c r="P68" i="45"/>
  <c r="R66" i="45"/>
  <c r="Q66" i="45"/>
  <c r="P66" i="45"/>
  <c r="R64" i="45"/>
  <c r="Q64" i="45"/>
  <c r="P64" i="45"/>
  <c r="R62" i="45"/>
  <c r="Q62" i="45"/>
  <c r="P62" i="45"/>
  <c r="R60" i="45"/>
  <c r="Q60" i="45"/>
  <c r="P60" i="45"/>
  <c r="R58" i="45"/>
  <c r="Q58" i="45"/>
  <c r="P58" i="45"/>
  <c r="R56" i="45"/>
  <c r="Q56" i="45"/>
  <c r="P56" i="45"/>
  <c r="R54" i="45"/>
  <c r="Q54" i="45"/>
  <c r="P54" i="45"/>
  <c r="R52" i="45"/>
  <c r="Q52" i="45"/>
  <c r="R50" i="45"/>
  <c r="Q50" i="45"/>
  <c r="P50" i="45"/>
  <c r="R48" i="45"/>
  <c r="Q48" i="45"/>
  <c r="P48" i="45"/>
  <c r="R46" i="45"/>
  <c r="Q46" i="45"/>
  <c r="P46" i="45"/>
  <c r="R44" i="45"/>
  <c r="Q44" i="45"/>
  <c r="P44" i="45"/>
  <c r="R42" i="45"/>
  <c r="Q42" i="45"/>
  <c r="P42" i="45"/>
  <c r="R40" i="45"/>
  <c r="Q40" i="45"/>
  <c r="P40" i="45"/>
  <c r="R38" i="45"/>
  <c r="Q38" i="45"/>
  <c r="P38" i="45"/>
  <c r="R36" i="45"/>
  <c r="Q36" i="45"/>
  <c r="P36" i="45"/>
  <c r="R34" i="45"/>
  <c r="Q34" i="45"/>
  <c r="P34" i="45"/>
  <c r="R32" i="45"/>
  <c r="Q32" i="45"/>
  <c r="P32" i="45"/>
  <c r="R30" i="45"/>
  <c r="Q30" i="45"/>
  <c r="P30" i="45"/>
  <c r="R28" i="45"/>
  <c r="Q28" i="45"/>
  <c r="P28" i="45"/>
  <c r="R26" i="45"/>
  <c r="Q26" i="45"/>
  <c r="P26" i="45"/>
  <c r="R24" i="45"/>
  <c r="Q24" i="45"/>
  <c r="P24" i="45"/>
  <c r="R22" i="45"/>
  <c r="Q22" i="45"/>
  <c r="P22" i="45"/>
  <c r="R20" i="45"/>
  <c r="Q20" i="45"/>
  <c r="P20" i="45"/>
  <c r="R18" i="45"/>
  <c r="Q18" i="45"/>
  <c r="P18" i="45"/>
  <c r="R16" i="45"/>
  <c r="Q16" i="45"/>
  <c r="P16" i="45"/>
  <c r="R14" i="45"/>
  <c r="Q14" i="45"/>
  <c r="P14" i="45"/>
  <c r="P8" i="45"/>
  <c r="Q8" i="45"/>
  <c r="Q10" i="45"/>
  <c r="O8" i="45"/>
  <c r="F10" i="31"/>
  <c r="V10" i="40"/>
  <c r="K10" i="40"/>
  <c r="N10" i="40"/>
  <c r="F18" i="31" l="1"/>
  <c r="N30" i="31" l="1"/>
  <c r="K20" i="40"/>
  <c r="V28" i="40"/>
  <c r="V20" i="40"/>
  <c r="K28" i="40"/>
  <c r="N5" i="45" l="1"/>
  <c r="U27" i="40" l="1"/>
  <c r="U26" i="40"/>
  <c r="U25" i="40"/>
  <c r="U24" i="40"/>
  <c r="S30" i="40"/>
  <c r="S26" i="40"/>
  <c r="S24" i="40"/>
  <c r="V12" i="40"/>
  <c r="F11" i="31" l="1"/>
  <c r="K12" i="40" l="1"/>
  <c r="Q13" i="31"/>
  <c r="Q12" i="31"/>
  <c r="Q11" i="31"/>
  <c r="Q10" i="31"/>
  <c r="O37" i="31"/>
  <c r="N37" i="31"/>
  <c r="Q31" i="31"/>
  <c r="Q30" i="31"/>
  <c r="O30" i="31"/>
  <c r="Q25" i="31"/>
  <c r="Q24" i="31"/>
  <c r="O24" i="31"/>
  <c r="N24" i="31"/>
  <c r="Q19" i="31"/>
  <c r="Q18" i="31"/>
  <c r="O18" i="31"/>
  <c r="F13" i="31"/>
  <c r="F12" i="31"/>
  <c r="R10" i="31"/>
  <c r="I158" i="48"/>
  <c r="H158" i="48"/>
  <c r="R11" i="31"/>
  <c r="R13" i="31"/>
  <c r="N13" i="40"/>
  <c r="N11" i="40"/>
  <c r="M13" i="40"/>
  <c r="I11" i="31"/>
  <c r="G11" i="31"/>
  <c r="G13" i="31"/>
  <c r="H11" i="31"/>
  <c r="H13" i="31"/>
  <c r="S13" i="31" l="1"/>
  <c r="S25" i="31" s="1"/>
  <c r="W13" i="40"/>
  <c r="S11" i="31"/>
  <c r="S24" i="31" s="1"/>
  <c r="W11" i="40"/>
  <c r="U11" i="31"/>
  <c r="S37" i="31" s="1"/>
  <c r="Y11" i="40"/>
  <c r="T11" i="31"/>
  <c r="S30" i="31" s="1"/>
  <c r="X11" i="40"/>
  <c r="T13" i="31"/>
  <c r="S31" i="31" s="1"/>
  <c r="X13" i="40"/>
  <c r="U13" i="31"/>
  <c r="S38" i="31" s="1"/>
  <c r="Y13" i="40"/>
  <c r="M11" i="40"/>
  <c r="J11" i="31"/>
  <c r="L11" i="40"/>
  <c r="I13" i="31"/>
  <c r="J13" i="31"/>
  <c r="S19" i="31"/>
  <c r="L13" i="40"/>
  <c r="R18" i="31"/>
  <c r="S18" i="31"/>
  <c r="I162" i="48" l="1"/>
  <c r="H162" i="48"/>
  <c r="H144" i="48"/>
  <c r="K50" i="48"/>
  <c r="J50" i="48"/>
  <c r="I50" i="48"/>
  <c r="H50" i="48"/>
  <c r="K49" i="48"/>
  <c r="J49" i="48"/>
  <c r="R12" i="31"/>
  <c r="R19" i="31" s="1"/>
  <c r="G12" i="31"/>
  <c r="G10" i="31"/>
  <c r="S10" i="31" l="1"/>
  <c r="R24" i="31" s="1"/>
  <c r="W10" i="40"/>
  <c r="T10" i="31"/>
  <c r="R30" i="31" s="1"/>
  <c r="X10" i="40"/>
  <c r="T12" i="31"/>
  <c r="R31" i="31" s="1"/>
  <c r="X12" i="40"/>
  <c r="U10" i="31"/>
  <c r="R37" i="31" s="1"/>
  <c r="Y10" i="40"/>
  <c r="V30" i="40" s="1"/>
  <c r="S12" i="31"/>
  <c r="R25" i="31" s="1"/>
  <c r="W12" i="40"/>
  <c r="U12" i="31"/>
  <c r="R38" i="31" s="1"/>
  <c r="Y12" i="40"/>
  <c r="V31" i="40" s="1"/>
  <c r="H10" i="31"/>
  <c r="L10" i="40"/>
  <c r="N12" i="40"/>
  <c r="J12" i="31"/>
  <c r="J10" i="31"/>
  <c r="H12" i="31"/>
  <c r="L12" i="40"/>
  <c r="I10" i="31"/>
  <c r="M10" i="40"/>
  <c r="I12" i="31"/>
  <c r="M12" i="40"/>
  <c r="H148" i="48"/>
  <c r="K11" i="40" s="1"/>
  <c r="H146" i="48"/>
  <c r="I144" i="48"/>
  <c r="I146" i="48"/>
  <c r="I148" i="48"/>
  <c r="K13" i="40" s="1"/>
  <c r="V11" i="40"/>
  <c r="V22" i="40" s="1"/>
  <c r="H156" i="48"/>
  <c r="V13" i="40"/>
  <c r="V23" i="40" s="1"/>
  <c r="I156" i="48"/>
  <c r="Z23" i="40" l="1"/>
  <c r="Y23" i="40"/>
  <c r="X23" i="40"/>
  <c r="W23" i="40"/>
  <c r="AA23" i="40"/>
  <c r="AA22" i="40"/>
  <c r="Z22" i="40"/>
  <c r="Y22" i="40"/>
  <c r="X22" i="40"/>
  <c r="W22" i="40"/>
  <c r="Z26" i="40"/>
  <c r="X26" i="40"/>
  <c r="AA26" i="40"/>
  <c r="Y26" i="40"/>
  <c r="W26" i="40"/>
  <c r="V26" i="40"/>
  <c r="K24" i="40"/>
  <c r="L24" i="40"/>
  <c r="X25" i="40"/>
  <c r="AA25" i="40"/>
  <c r="Y25" i="40"/>
  <c r="V25" i="40"/>
  <c r="W25" i="40"/>
  <c r="Z25" i="40"/>
  <c r="AA24" i="40"/>
  <c r="Z24" i="40"/>
  <c r="V24" i="40"/>
  <c r="X24" i="40"/>
  <c r="W24" i="40"/>
  <c r="Y24" i="40"/>
  <c r="AA27" i="40"/>
  <c r="Z27" i="40"/>
  <c r="Y27" i="40"/>
  <c r="X27" i="40"/>
  <c r="W27" i="40"/>
  <c r="V27" i="40"/>
  <c r="O27" i="40"/>
  <c r="N27" i="40"/>
  <c r="P27" i="40"/>
  <c r="M27" i="40"/>
  <c r="K27" i="40"/>
  <c r="L27" i="40"/>
  <c r="N26" i="40"/>
  <c r="M26" i="40"/>
  <c r="O26" i="40"/>
  <c r="P26" i="40"/>
  <c r="L26" i="40"/>
  <c r="K26" i="40"/>
  <c r="O24" i="40"/>
  <c r="N24" i="40"/>
  <c r="M24" i="40"/>
  <c r="P24" i="40"/>
  <c r="O25" i="40"/>
  <c r="L25" i="40"/>
  <c r="P25" i="40"/>
  <c r="N25" i="40"/>
  <c r="M25" i="40"/>
  <c r="K25" i="40"/>
  <c r="Z30" i="40"/>
  <c r="W30" i="40"/>
  <c r="Y30" i="40"/>
  <c r="X30" i="40"/>
  <c r="AA30" i="40"/>
  <c r="AA31" i="40"/>
  <c r="Z31" i="40"/>
  <c r="Y31" i="40"/>
  <c r="X31" i="40"/>
  <c r="W31" i="40"/>
  <c r="O32" i="45"/>
  <c r="O30" i="45"/>
  <c r="O28" i="45"/>
  <c r="O26" i="45"/>
  <c r="O24" i="45"/>
  <c r="O22" i="45"/>
  <c r="O20" i="45"/>
  <c r="O18" i="45"/>
  <c r="O16" i="45"/>
  <c r="O14" i="45"/>
  <c r="O92" i="45"/>
  <c r="O90" i="45"/>
  <c r="O86" i="45"/>
  <c r="O84" i="45"/>
  <c r="O96" i="45"/>
  <c r="O100" i="45"/>
  <c r="O68" i="45"/>
  <c r="O66" i="45"/>
  <c r="O62" i="45"/>
  <c r="O60" i="45"/>
  <c r="O56" i="45"/>
  <c r="O54" i="45"/>
  <c r="O10" i="45"/>
  <c r="J34" i="35" l="1"/>
  <c r="J33" i="35"/>
  <c r="J32" i="35"/>
  <c r="Q10" i="39" l="1"/>
  <c r="I12" i="35"/>
  <c r="O13" i="39"/>
  <c r="D26" i="40" l="1"/>
  <c r="D24" i="40"/>
  <c r="C37" i="31"/>
  <c r="C30" i="31"/>
  <c r="C24" i="31"/>
  <c r="F30" i="40"/>
  <c r="E30" i="40"/>
  <c r="F26" i="40"/>
  <c r="F24" i="40"/>
  <c r="J25" i="40" l="1"/>
  <c r="J24" i="40"/>
  <c r="H24" i="40"/>
  <c r="M5" i="45"/>
  <c r="M8" i="45" s="1"/>
  <c r="L5" i="45"/>
  <c r="L8" i="45" s="1"/>
  <c r="K5" i="45"/>
  <c r="K8" i="45" s="1"/>
  <c r="R10" i="45"/>
  <c r="R12" i="45"/>
  <c r="Q12" i="45"/>
  <c r="P12" i="45"/>
  <c r="P10" i="45"/>
  <c r="O98" i="45"/>
  <c r="O80" i="45"/>
  <c r="O78" i="45"/>
  <c r="O74" i="45"/>
  <c r="O72" i="45"/>
  <c r="O44" i="45"/>
  <c r="O42" i="45"/>
  <c r="O50" i="45"/>
  <c r="O48" i="45"/>
  <c r="Z9" i="45"/>
  <c r="J38" i="35"/>
  <c r="J36" i="35"/>
  <c r="F25" i="31"/>
  <c r="F24" i="31"/>
  <c r="D24" i="31"/>
  <c r="D30" i="31"/>
  <c r="D18" i="31"/>
  <c r="H26" i="40"/>
  <c r="J27" i="40"/>
  <c r="J26" i="40"/>
  <c r="F31" i="31"/>
  <c r="F30" i="31"/>
  <c r="F19" i="31"/>
  <c r="J35" i="35"/>
  <c r="J31" i="35"/>
  <c r="J30" i="35"/>
  <c r="J29" i="35"/>
  <c r="AA9" i="45"/>
  <c r="Q8" i="39"/>
  <c r="Q7" i="39"/>
  <c r="O12" i="45"/>
  <c r="D7" i="38"/>
  <c r="C7" i="38"/>
  <c r="I58" i="40"/>
  <c r="J58" i="40"/>
  <c r="D6" i="38"/>
  <c r="AB9" i="45"/>
  <c r="D37" i="31"/>
  <c r="H30" i="40"/>
  <c r="M481" i="45" l="1"/>
  <c r="Q481" i="45" s="1"/>
  <c r="M483" i="45"/>
  <c r="Q483" i="45" s="1"/>
  <c r="M485" i="45"/>
  <c r="Q485" i="45" s="1"/>
  <c r="M487" i="45"/>
  <c r="Q487" i="45" s="1"/>
  <c r="M499" i="45"/>
  <c r="Q499" i="45" s="1"/>
  <c r="M501" i="45"/>
  <c r="Q501" i="45" s="1"/>
  <c r="M503" i="45"/>
  <c r="Q503" i="45" s="1"/>
  <c r="M497" i="45"/>
  <c r="Q497" i="45" s="1"/>
  <c r="M281" i="45"/>
  <c r="Q281" i="45" s="1"/>
  <c r="M283" i="45"/>
  <c r="Q283" i="45" s="1"/>
  <c r="M285" i="45"/>
  <c r="Q285" i="45" s="1"/>
  <c r="M287" i="45"/>
  <c r="Q287" i="45" s="1"/>
  <c r="M9" i="45"/>
  <c r="L499" i="45"/>
  <c r="P499" i="45" s="1"/>
  <c r="L501" i="45"/>
  <c r="P501" i="45" s="1"/>
  <c r="L503" i="45"/>
  <c r="P503" i="45" s="1"/>
  <c r="L497" i="45"/>
  <c r="P497" i="45" s="1"/>
  <c r="L489" i="45"/>
  <c r="P489" i="45" s="1"/>
  <c r="L491" i="45"/>
  <c r="P491" i="45" s="1"/>
  <c r="L493" i="45"/>
  <c r="P493" i="45" s="1"/>
  <c r="L495" i="45"/>
  <c r="P495" i="45" s="1"/>
  <c r="L481" i="45"/>
  <c r="P481" i="45" s="1"/>
  <c r="L483" i="45"/>
  <c r="P483" i="45" s="1"/>
  <c r="L485" i="45"/>
  <c r="P485" i="45" s="1"/>
  <c r="L487" i="45"/>
  <c r="P487" i="45" s="1"/>
  <c r="L465" i="45"/>
  <c r="P465" i="45" s="1"/>
  <c r="L467" i="45"/>
  <c r="P467" i="45" s="1"/>
  <c r="L469" i="45"/>
  <c r="P469" i="45" s="1"/>
  <c r="L471" i="45"/>
  <c r="P471" i="45" s="1"/>
  <c r="L473" i="45"/>
  <c r="P473" i="45" s="1"/>
  <c r="L475" i="45"/>
  <c r="P475" i="45" s="1"/>
  <c r="L477" i="45"/>
  <c r="P477" i="45" s="1"/>
  <c r="L479" i="45"/>
  <c r="P479" i="45" s="1"/>
  <c r="L419" i="45"/>
  <c r="P419" i="45" s="1"/>
  <c r="L421" i="45"/>
  <c r="P421" i="45" s="1"/>
  <c r="L423" i="45"/>
  <c r="P423" i="45" s="1"/>
  <c r="L425" i="45"/>
  <c r="P425" i="45" s="1"/>
  <c r="L427" i="45"/>
  <c r="P427" i="45" s="1"/>
  <c r="L429" i="45"/>
  <c r="P429" i="45" s="1"/>
  <c r="L431" i="45"/>
  <c r="P431" i="45" s="1"/>
  <c r="L433" i="45"/>
  <c r="P433" i="45" s="1"/>
  <c r="L435" i="45"/>
  <c r="P435" i="45" s="1"/>
  <c r="L437" i="45"/>
  <c r="P437" i="45" s="1"/>
  <c r="L439" i="45"/>
  <c r="P439" i="45" s="1"/>
  <c r="L441" i="45"/>
  <c r="P441" i="45" s="1"/>
  <c r="L443" i="45"/>
  <c r="P443" i="45" s="1"/>
  <c r="L445" i="45"/>
  <c r="P445" i="45" s="1"/>
  <c r="L447" i="45"/>
  <c r="P447" i="45" s="1"/>
  <c r="L449" i="45"/>
  <c r="P449" i="45" s="1"/>
  <c r="L451" i="45"/>
  <c r="P451" i="45" s="1"/>
  <c r="L453" i="45"/>
  <c r="P453" i="45" s="1"/>
  <c r="L455" i="45"/>
  <c r="P455" i="45" s="1"/>
  <c r="L457" i="45"/>
  <c r="P457" i="45" s="1"/>
  <c r="L459" i="45"/>
  <c r="P459" i="45" s="1"/>
  <c r="L461" i="45"/>
  <c r="P461" i="45" s="1"/>
  <c r="L463" i="45"/>
  <c r="P463" i="45" s="1"/>
  <c r="L335" i="45"/>
  <c r="P335" i="45" s="1"/>
  <c r="L337" i="45"/>
  <c r="P337" i="45" s="1"/>
  <c r="L339" i="45"/>
  <c r="P339" i="45" s="1"/>
  <c r="L341" i="45"/>
  <c r="P341" i="45" s="1"/>
  <c r="L343" i="45"/>
  <c r="P343" i="45" s="1"/>
  <c r="L345" i="45"/>
  <c r="P345" i="45" s="1"/>
  <c r="L347" i="45"/>
  <c r="P347" i="45" s="1"/>
  <c r="L349" i="45"/>
  <c r="P349" i="45" s="1"/>
  <c r="L351" i="45"/>
  <c r="P351" i="45" s="1"/>
  <c r="L353" i="45"/>
  <c r="P353" i="45" s="1"/>
  <c r="L355" i="45"/>
  <c r="P355" i="45" s="1"/>
  <c r="L357" i="45"/>
  <c r="P357" i="45" s="1"/>
  <c r="L359" i="45"/>
  <c r="P359" i="45" s="1"/>
  <c r="L361" i="45"/>
  <c r="P361" i="45" s="1"/>
  <c r="L363" i="45"/>
  <c r="P363" i="45" s="1"/>
  <c r="L365" i="45"/>
  <c r="P365" i="45" s="1"/>
  <c r="L367" i="45"/>
  <c r="P367" i="45" s="1"/>
  <c r="L369" i="45"/>
  <c r="P369" i="45" s="1"/>
  <c r="L371" i="45"/>
  <c r="P371" i="45" s="1"/>
  <c r="L373" i="45"/>
  <c r="P373" i="45" s="1"/>
  <c r="L375" i="45"/>
  <c r="P375" i="45" s="1"/>
  <c r="L377" i="45"/>
  <c r="P377" i="45" s="1"/>
  <c r="L379" i="45"/>
  <c r="P379" i="45" s="1"/>
  <c r="L381" i="45"/>
  <c r="P381" i="45" s="1"/>
  <c r="L383" i="45"/>
  <c r="P383" i="45" s="1"/>
  <c r="L385" i="45"/>
  <c r="P385" i="45" s="1"/>
  <c r="L387" i="45"/>
  <c r="P387" i="45" s="1"/>
  <c r="L389" i="45"/>
  <c r="P389" i="45" s="1"/>
  <c r="L391" i="45"/>
  <c r="P391" i="45" s="1"/>
  <c r="L393" i="45"/>
  <c r="P393" i="45" s="1"/>
  <c r="L395" i="45"/>
  <c r="P395" i="45" s="1"/>
  <c r="L397" i="45"/>
  <c r="P397" i="45" s="1"/>
  <c r="L399" i="45"/>
  <c r="P399" i="45" s="1"/>
  <c r="L401" i="45"/>
  <c r="P401" i="45" s="1"/>
  <c r="L403" i="45"/>
  <c r="P403" i="45" s="1"/>
  <c r="L405" i="45"/>
  <c r="P405" i="45" s="1"/>
  <c r="L407" i="45"/>
  <c r="P407" i="45" s="1"/>
  <c r="L409" i="45"/>
  <c r="P409" i="45" s="1"/>
  <c r="L411" i="45"/>
  <c r="P411" i="45" s="1"/>
  <c r="L413" i="45"/>
  <c r="P413" i="45" s="1"/>
  <c r="L415" i="45"/>
  <c r="P415" i="45" s="1"/>
  <c r="L417" i="45"/>
  <c r="P417" i="45" s="1"/>
  <c r="L311" i="45"/>
  <c r="P311" i="45" s="1"/>
  <c r="L313" i="45"/>
  <c r="P313" i="45" s="1"/>
  <c r="L315" i="45"/>
  <c r="P315" i="45" s="1"/>
  <c r="L317" i="45"/>
  <c r="P317" i="45" s="1"/>
  <c r="L319" i="45"/>
  <c r="P319" i="45" s="1"/>
  <c r="L321" i="45"/>
  <c r="P321" i="45" s="1"/>
  <c r="L323" i="45"/>
  <c r="P323" i="45" s="1"/>
  <c r="L325" i="45"/>
  <c r="P325" i="45" s="1"/>
  <c r="L327" i="45"/>
  <c r="P327" i="45" s="1"/>
  <c r="L329" i="45"/>
  <c r="P329" i="45" s="1"/>
  <c r="L331" i="45"/>
  <c r="P331" i="45" s="1"/>
  <c r="L333" i="45"/>
  <c r="P333" i="45" s="1"/>
  <c r="L289" i="45"/>
  <c r="P289" i="45" s="1"/>
  <c r="L291" i="45"/>
  <c r="P291" i="45" s="1"/>
  <c r="L293" i="45"/>
  <c r="P293" i="45" s="1"/>
  <c r="L295" i="45"/>
  <c r="P295" i="45" s="1"/>
  <c r="L297" i="45"/>
  <c r="P297" i="45" s="1"/>
  <c r="L299" i="45"/>
  <c r="P299" i="45" s="1"/>
  <c r="L301" i="45"/>
  <c r="P301" i="45" s="1"/>
  <c r="L303" i="45"/>
  <c r="P303" i="45" s="1"/>
  <c r="L305" i="45"/>
  <c r="P305" i="45" s="1"/>
  <c r="L307" i="45"/>
  <c r="P307" i="45" s="1"/>
  <c r="L309" i="45"/>
  <c r="P309" i="45" s="1"/>
  <c r="L281" i="45"/>
  <c r="P281" i="45" s="1"/>
  <c r="L283" i="45"/>
  <c r="P283" i="45" s="1"/>
  <c r="L285" i="45"/>
  <c r="P285" i="45" s="1"/>
  <c r="L287" i="45"/>
  <c r="P287" i="45" s="1"/>
  <c r="L265" i="45"/>
  <c r="P265" i="45" s="1"/>
  <c r="L267" i="45"/>
  <c r="P267" i="45" s="1"/>
  <c r="L269" i="45"/>
  <c r="P269" i="45" s="1"/>
  <c r="L271" i="45"/>
  <c r="P271" i="45" s="1"/>
  <c r="L273" i="45"/>
  <c r="P273" i="45" s="1"/>
  <c r="L275" i="45"/>
  <c r="P275" i="45" s="1"/>
  <c r="L277" i="45"/>
  <c r="P277" i="45" s="1"/>
  <c r="L279" i="45"/>
  <c r="P279" i="45" s="1"/>
  <c r="L245" i="45"/>
  <c r="P245" i="45" s="1"/>
  <c r="L247" i="45"/>
  <c r="P247" i="45" s="1"/>
  <c r="L249" i="45"/>
  <c r="P249" i="45" s="1"/>
  <c r="L251" i="45"/>
  <c r="P251" i="45" s="1"/>
  <c r="L253" i="45"/>
  <c r="P253" i="45" s="1"/>
  <c r="L255" i="45"/>
  <c r="P255" i="45" s="1"/>
  <c r="L257" i="45"/>
  <c r="P257" i="45" s="1"/>
  <c r="L259" i="45"/>
  <c r="P259" i="45" s="1"/>
  <c r="L261" i="45"/>
  <c r="P261" i="45" s="1"/>
  <c r="L263" i="45"/>
  <c r="P263" i="45" s="1"/>
  <c r="L237" i="45"/>
  <c r="P237" i="45" s="1"/>
  <c r="L239" i="45"/>
  <c r="P239" i="45" s="1"/>
  <c r="L241" i="45"/>
  <c r="P241" i="45" s="1"/>
  <c r="L243" i="45"/>
  <c r="P243" i="45" s="1"/>
  <c r="L225" i="45"/>
  <c r="P225" i="45" s="1"/>
  <c r="L227" i="45"/>
  <c r="P227" i="45" s="1"/>
  <c r="L229" i="45"/>
  <c r="P229" i="45" s="1"/>
  <c r="L231" i="45"/>
  <c r="P231" i="45" s="1"/>
  <c r="L233" i="45"/>
  <c r="P233" i="45" s="1"/>
  <c r="L235" i="45"/>
  <c r="P235" i="45" s="1"/>
  <c r="L217" i="45"/>
  <c r="P217" i="45" s="1"/>
  <c r="L219" i="45"/>
  <c r="P219" i="45" s="1"/>
  <c r="L221" i="45"/>
  <c r="P221" i="45" s="1"/>
  <c r="L223" i="45"/>
  <c r="P223" i="45" s="1"/>
  <c r="L209" i="45"/>
  <c r="P209" i="45" s="1"/>
  <c r="L211" i="45"/>
  <c r="P211" i="45" s="1"/>
  <c r="L213" i="45"/>
  <c r="P213" i="45" s="1"/>
  <c r="L215" i="45"/>
  <c r="P215" i="45" s="1"/>
  <c r="L197" i="45"/>
  <c r="P197" i="45" s="1"/>
  <c r="L199" i="45"/>
  <c r="P199" i="45" s="1"/>
  <c r="L201" i="45"/>
  <c r="P201" i="45" s="1"/>
  <c r="L203" i="45"/>
  <c r="P203" i="45" s="1"/>
  <c r="L205" i="45"/>
  <c r="P205" i="45" s="1"/>
  <c r="L207" i="45"/>
  <c r="P207" i="45" s="1"/>
  <c r="L189" i="45"/>
  <c r="P189" i="45" s="1"/>
  <c r="L191" i="45"/>
  <c r="P191" i="45" s="1"/>
  <c r="L193" i="45"/>
  <c r="P193" i="45" s="1"/>
  <c r="L195" i="45"/>
  <c r="P195" i="45" s="1"/>
  <c r="L181" i="45"/>
  <c r="P181" i="45" s="1"/>
  <c r="L183" i="45"/>
  <c r="P183" i="45" s="1"/>
  <c r="L185" i="45"/>
  <c r="P185" i="45" s="1"/>
  <c r="L187" i="45"/>
  <c r="P187" i="45" s="1"/>
  <c r="L173" i="45"/>
  <c r="P173" i="45" s="1"/>
  <c r="L175" i="45"/>
  <c r="P175" i="45" s="1"/>
  <c r="L177" i="45"/>
  <c r="P177" i="45" s="1"/>
  <c r="L179" i="45"/>
  <c r="P179" i="45" s="1"/>
  <c r="L165" i="45"/>
  <c r="P165" i="45" s="1"/>
  <c r="L167" i="45"/>
  <c r="P167" i="45" s="1"/>
  <c r="L169" i="45"/>
  <c r="P169" i="45" s="1"/>
  <c r="L171" i="45"/>
  <c r="P171" i="45" s="1"/>
  <c r="L153" i="45"/>
  <c r="P153" i="45" s="1"/>
  <c r="L155" i="45"/>
  <c r="P155" i="45" s="1"/>
  <c r="L157" i="45"/>
  <c r="P157" i="45" s="1"/>
  <c r="L159" i="45"/>
  <c r="P159" i="45" s="1"/>
  <c r="L161" i="45"/>
  <c r="P161" i="45" s="1"/>
  <c r="L163" i="45"/>
  <c r="P163" i="45" s="1"/>
  <c r="L137" i="45"/>
  <c r="P137" i="45" s="1"/>
  <c r="L139" i="45"/>
  <c r="P139" i="45" s="1"/>
  <c r="L141" i="45"/>
  <c r="P141" i="45" s="1"/>
  <c r="L143" i="45"/>
  <c r="P143" i="45" s="1"/>
  <c r="L145" i="45"/>
  <c r="P145" i="45" s="1"/>
  <c r="L147" i="45"/>
  <c r="P147" i="45" s="1"/>
  <c r="L149" i="45"/>
  <c r="P149" i="45" s="1"/>
  <c r="L151" i="45"/>
  <c r="P151" i="45" s="1"/>
  <c r="L73" i="45"/>
  <c r="P73" i="45" s="1"/>
  <c r="L75" i="45"/>
  <c r="P75" i="45" s="1"/>
  <c r="L77" i="45"/>
  <c r="P77" i="45" s="1"/>
  <c r="L79" i="45"/>
  <c r="P79" i="45" s="1"/>
  <c r="L81" i="45"/>
  <c r="P81" i="45" s="1"/>
  <c r="L83" i="45"/>
  <c r="P83" i="45" s="1"/>
  <c r="L85" i="45"/>
  <c r="P85" i="45" s="1"/>
  <c r="L87" i="45"/>
  <c r="P87" i="45" s="1"/>
  <c r="L89" i="45"/>
  <c r="P89" i="45" s="1"/>
  <c r="L91" i="45"/>
  <c r="P91" i="45" s="1"/>
  <c r="L93" i="45"/>
  <c r="P93" i="45" s="1"/>
  <c r="L95" i="45"/>
  <c r="P95" i="45" s="1"/>
  <c r="L97" i="45"/>
  <c r="P97" i="45" s="1"/>
  <c r="L99" i="45"/>
  <c r="P99" i="45" s="1"/>
  <c r="L101" i="45"/>
  <c r="P101" i="45" s="1"/>
  <c r="L103" i="45"/>
  <c r="P103" i="45" s="1"/>
  <c r="L105" i="45"/>
  <c r="P105" i="45" s="1"/>
  <c r="L107" i="45"/>
  <c r="P107" i="45" s="1"/>
  <c r="L109" i="45"/>
  <c r="P109" i="45" s="1"/>
  <c r="L111" i="45"/>
  <c r="P111" i="45" s="1"/>
  <c r="L113" i="45"/>
  <c r="P113" i="45" s="1"/>
  <c r="L115" i="45"/>
  <c r="P115" i="45" s="1"/>
  <c r="L117" i="45"/>
  <c r="P117" i="45" s="1"/>
  <c r="L119" i="45"/>
  <c r="P119" i="45" s="1"/>
  <c r="L121" i="45"/>
  <c r="P121" i="45" s="1"/>
  <c r="L123" i="45"/>
  <c r="P123" i="45" s="1"/>
  <c r="L125" i="45"/>
  <c r="P125" i="45" s="1"/>
  <c r="L127" i="45"/>
  <c r="P127" i="45" s="1"/>
  <c r="L129" i="45"/>
  <c r="P129" i="45" s="1"/>
  <c r="L131" i="45"/>
  <c r="P131" i="45" s="1"/>
  <c r="L133" i="45"/>
  <c r="P133" i="45" s="1"/>
  <c r="L135" i="45"/>
  <c r="P135" i="45" s="1"/>
  <c r="L11" i="45"/>
  <c r="L13" i="45"/>
  <c r="P13" i="45" s="1"/>
  <c r="L15" i="45"/>
  <c r="P15" i="45" s="1"/>
  <c r="L17" i="45"/>
  <c r="P17" i="45" s="1"/>
  <c r="L19" i="45"/>
  <c r="P19" i="45" s="1"/>
  <c r="L21" i="45"/>
  <c r="P21" i="45" s="1"/>
  <c r="L23" i="45"/>
  <c r="P23" i="45" s="1"/>
  <c r="L25" i="45"/>
  <c r="P25" i="45" s="1"/>
  <c r="L27" i="45"/>
  <c r="P27" i="45" s="1"/>
  <c r="L29" i="45"/>
  <c r="P29" i="45" s="1"/>
  <c r="L31" i="45"/>
  <c r="P31" i="45" s="1"/>
  <c r="L33" i="45"/>
  <c r="P33" i="45" s="1"/>
  <c r="L35" i="45"/>
  <c r="P35" i="45" s="1"/>
  <c r="L37" i="45"/>
  <c r="P37" i="45" s="1"/>
  <c r="L39" i="45"/>
  <c r="P39" i="45" s="1"/>
  <c r="L41" i="45"/>
  <c r="P41" i="45" s="1"/>
  <c r="L43" i="45"/>
  <c r="P43" i="45" s="1"/>
  <c r="L45" i="45"/>
  <c r="P45" i="45" s="1"/>
  <c r="L47" i="45"/>
  <c r="P47" i="45" s="1"/>
  <c r="L49" i="45"/>
  <c r="P49" i="45" s="1"/>
  <c r="L51" i="45"/>
  <c r="P51" i="45" s="1"/>
  <c r="L53" i="45"/>
  <c r="P53" i="45" s="1"/>
  <c r="L55" i="45"/>
  <c r="P55" i="45" s="1"/>
  <c r="L57" i="45"/>
  <c r="P57" i="45" s="1"/>
  <c r="L59" i="45"/>
  <c r="P59" i="45" s="1"/>
  <c r="L61" i="45"/>
  <c r="P61" i="45" s="1"/>
  <c r="L63" i="45"/>
  <c r="P63" i="45" s="1"/>
  <c r="L65" i="45"/>
  <c r="P65" i="45" s="1"/>
  <c r="L67" i="45"/>
  <c r="P67" i="45" s="1"/>
  <c r="L69" i="45"/>
  <c r="P69" i="45" s="1"/>
  <c r="L71" i="45"/>
  <c r="P71" i="45" s="1"/>
  <c r="N499" i="45"/>
  <c r="R499" i="45" s="1"/>
  <c r="N481" i="45"/>
  <c r="R481" i="45" s="1"/>
  <c r="N483" i="45"/>
  <c r="R483" i="45" s="1"/>
  <c r="N287" i="45"/>
  <c r="R287" i="45" s="1"/>
  <c r="N485" i="45"/>
  <c r="R485" i="45" s="1"/>
  <c r="N501" i="45"/>
  <c r="R501" i="45" s="1"/>
  <c r="N281" i="45"/>
  <c r="R281" i="45" s="1"/>
  <c r="N497" i="45"/>
  <c r="R497" i="45" s="1"/>
  <c r="N285" i="45"/>
  <c r="R285" i="45" s="1"/>
  <c r="N487" i="45"/>
  <c r="R487" i="45" s="1"/>
  <c r="N283" i="45"/>
  <c r="R283" i="45" s="1"/>
  <c r="N503" i="45"/>
  <c r="R503" i="45" s="1"/>
  <c r="Q145" i="45"/>
  <c r="M151" i="45"/>
  <c r="Q151" i="45" s="1"/>
  <c r="M147" i="45"/>
  <c r="Q147" i="45" s="1"/>
  <c r="M149" i="45"/>
  <c r="Q149" i="45" s="1"/>
  <c r="N151" i="45"/>
  <c r="R151" i="45" s="1"/>
  <c r="N145" i="45"/>
  <c r="R145" i="45" s="1"/>
  <c r="N149" i="45"/>
  <c r="R149" i="45" s="1"/>
  <c r="N147" i="45"/>
  <c r="R147" i="45" s="1"/>
  <c r="M11" i="45"/>
  <c r="M13" i="45"/>
  <c r="Q13" i="45" s="1"/>
  <c r="M15" i="45"/>
  <c r="Q15" i="45" s="1"/>
  <c r="M17" i="45"/>
  <c r="Q17" i="45" s="1"/>
  <c r="M19" i="45"/>
  <c r="Q19" i="45" s="1"/>
  <c r="M473" i="45"/>
  <c r="Q473" i="45" s="1"/>
  <c r="M475" i="45"/>
  <c r="Q475" i="45" s="1"/>
  <c r="M477" i="45"/>
  <c r="Q477" i="45" s="1"/>
  <c r="M479" i="45"/>
  <c r="Q479" i="45" s="1"/>
  <c r="M489" i="45"/>
  <c r="Q489" i="45" s="1"/>
  <c r="M491" i="45"/>
  <c r="Q491" i="45" s="1"/>
  <c r="M493" i="45"/>
  <c r="Q493" i="45" s="1"/>
  <c r="M495" i="45"/>
  <c r="Q495" i="45" s="1"/>
  <c r="L9" i="45"/>
  <c r="P9" i="45" s="1"/>
  <c r="K31" i="40"/>
  <c r="K30" i="40"/>
  <c r="L30" i="40" s="1"/>
  <c r="G37" i="31"/>
  <c r="G38" i="31"/>
  <c r="N13" i="45"/>
  <c r="R13" i="45" s="1"/>
  <c r="N17" i="45"/>
  <c r="R17" i="45" s="1"/>
  <c r="N31" i="45"/>
  <c r="R31" i="45" s="1"/>
  <c r="N43" i="45"/>
  <c r="R43" i="45" s="1"/>
  <c r="N59" i="45"/>
  <c r="R59" i="45" s="1"/>
  <c r="N75" i="45"/>
  <c r="R75" i="45" s="1"/>
  <c r="N91" i="45"/>
  <c r="R91" i="45" s="1"/>
  <c r="N103" i="45"/>
  <c r="R103" i="45" s="1"/>
  <c r="N119" i="45"/>
  <c r="R119" i="45" s="1"/>
  <c r="N135" i="45"/>
  <c r="R135" i="45" s="1"/>
  <c r="N159" i="45"/>
  <c r="R159" i="45" s="1"/>
  <c r="N175" i="45"/>
  <c r="R175" i="45" s="1"/>
  <c r="N187" i="45"/>
  <c r="R187" i="45" s="1"/>
  <c r="N203" i="45"/>
  <c r="R203" i="45" s="1"/>
  <c r="N219" i="45"/>
  <c r="R219" i="45" s="1"/>
  <c r="N235" i="45"/>
  <c r="R235" i="45" s="1"/>
  <c r="N247" i="45"/>
  <c r="R247" i="45" s="1"/>
  <c r="N263" i="45"/>
  <c r="R263" i="45" s="1"/>
  <c r="N279" i="45"/>
  <c r="R279" i="45" s="1"/>
  <c r="N303" i="45"/>
  <c r="R303" i="45" s="1"/>
  <c r="N315" i="45"/>
  <c r="R315" i="45" s="1"/>
  <c r="N331" i="45"/>
  <c r="R331" i="45" s="1"/>
  <c r="N347" i="45"/>
  <c r="R347" i="45" s="1"/>
  <c r="N363" i="45"/>
  <c r="R363" i="45" s="1"/>
  <c r="N391" i="45"/>
  <c r="R391" i="45" s="1"/>
  <c r="N407" i="45"/>
  <c r="R407" i="45" s="1"/>
  <c r="N439" i="45"/>
  <c r="R439" i="45" s="1"/>
  <c r="N463" i="45"/>
  <c r="R463" i="45" s="1"/>
  <c r="N465" i="45"/>
  <c r="R465" i="45" s="1"/>
  <c r="N79" i="45"/>
  <c r="R79" i="45" s="1"/>
  <c r="N123" i="45"/>
  <c r="R123" i="45" s="1"/>
  <c r="N239" i="45"/>
  <c r="R239" i="45" s="1"/>
  <c r="N291" i="45"/>
  <c r="R291" i="45" s="1"/>
  <c r="N335" i="45"/>
  <c r="R335" i="45" s="1"/>
  <c r="N379" i="45"/>
  <c r="R379" i="45" s="1"/>
  <c r="N427" i="45"/>
  <c r="R427" i="45" s="1"/>
  <c r="N467" i="45"/>
  <c r="R467" i="45" s="1"/>
  <c r="N33" i="45"/>
  <c r="R33" i="45" s="1"/>
  <c r="N141" i="45"/>
  <c r="R141" i="45" s="1"/>
  <c r="N177" i="45"/>
  <c r="R177" i="45" s="1"/>
  <c r="N225" i="45"/>
  <c r="R225" i="45" s="1"/>
  <c r="N269" i="45"/>
  <c r="R269" i="45" s="1"/>
  <c r="N321" i="45"/>
  <c r="R321" i="45" s="1"/>
  <c r="N381" i="45"/>
  <c r="R381" i="45" s="1"/>
  <c r="N429" i="45"/>
  <c r="R429" i="45" s="1"/>
  <c r="N469" i="45"/>
  <c r="R469" i="45" s="1"/>
  <c r="N35" i="45"/>
  <c r="R35" i="45" s="1"/>
  <c r="N127" i="45"/>
  <c r="R127" i="45" s="1"/>
  <c r="N179" i="45"/>
  <c r="R179" i="45" s="1"/>
  <c r="N227" i="45"/>
  <c r="R227" i="45" s="1"/>
  <c r="N271" i="45"/>
  <c r="R271" i="45" s="1"/>
  <c r="N323" i="45"/>
  <c r="R323" i="45" s="1"/>
  <c r="N355" i="45"/>
  <c r="R355" i="45" s="1"/>
  <c r="N383" i="45"/>
  <c r="R383" i="45" s="1"/>
  <c r="N431" i="45"/>
  <c r="R431" i="45" s="1"/>
  <c r="N471" i="45"/>
  <c r="R471" i="45" s="1"/>
  <c r="N53" i="45"/>
  <c r="R53" i="45" s="1"/>
  <c r="N97" i="45"/>
  <c r="R97" i="45" s="1"/>
  <c r="N129" i="45"/>
  <c r="R129" i="45" s="1"/>
  <c r="N181" i="45"/>
  <c r="R181" i="45" s="1"/>
  <c r="N241" i="45"/>
  <c r="R241" i="45" s="1"/>
  <c r="N297" i="45"/>
  <c r="R297" i="45" s="1"/>
  <c r="N341" i="45"/>
  <c r="R341" i="45" s="1"/>
  <c r="N385" i="45"/>
  <c r="R385" i="45" s="1"/>
  <c r="N433" i="45"/>
  <c r="R433" i="45" s="1"/>
  <c r="N473" i="45"/>
  <c r="R473" i="45" s="1"/>
  <c r="N55" i="45"/>
  <c r="R55" i="45" s="1"/>
  <c r="N115" i="45"/>
  <c r="R115" i="45" s="1"/>
  <c r="N171" i="45"/>
  <c r="R171" i="45" s="1"/>
  <c r="N9" i="45"/>
  <c r="R9" i="45" s="1"/>
  <c r="N11" i="45"/>
  <c r="N45" i="45"/>
  <c r="R45" i="45" s="1"/>
  <c r="N61" i="45"/>
  <c r="R61" i="45" s="1"/>
  <c r="N77" i="45"/>
  <c r="R77" i="45" s="1"/>
  <c r="N93" i="45"/>
  <c r="R93" i="45" s="1"/>
  <c r="N105" i="45"/>
  <c r="R105" i="45" s="1"/>
  <c r="N121" i="45"/>
  <c r="R121" i="45" s="1"/>
  <c r="N137" i="45"/>
  <c r="R137" i="45" s="1"/>
  <c r="N161" i="45"/>
  <c r="R161" i="45" s="1"/>
  <c r="N189" i="45"/>
  <c r="R189" i="45" s="1"/>
  <c r="N205" i="45"/>
  <c r="R205" i="45" s="1"/>
  <c r="N221" i="45"/>
  <c r="R221" i="45" s="1"/>
  <c r="N237" i="45"/>
  <c r="R237" i="45" s="1"/>
  <c r="N249" i="45"/>
  <c r="R249" i="45" s="1"/>
  <c r="N265" i="45"/>
  <c r="R265" i="45" s="1"/>
  <c r="N289" i="45"/>
  <c r="R289" i="45" s="1"/>
  <c r="N305" i="45"/>
  <c r="R305" i="45" s="1"/>
  <c r="N317" i="45"/>
  <c r="R317" i="45" s="1"/>
  <c r="N333" i="45"/>
  <c r="R333" i="45" s="1"/>
  <c r="N349" i="45"/>
  <c r="R349" i="45" s="1"/>
  <c r="N365" i="45"/>
  <c r="R365" i="45" s="1"/>
  <c r="N377" i="45"/>
  <c r="R377" i="45" s="1"/>
  <c r="N393" i="45"/>
  <c r="R393" i="45" s="1"/>
  <c r="N409" i="45"/>
  <c r="R409" i="45" s="1"/>
  <c r="N425" i="45"/>
  <c r="R425" i="45" s="1"/>
  <c r="N441" i="45"/>
  <c r="R441" i="45" s="1"/>
  <c r="N19" i="45"/>
  <c r="R19" i="45" s="1"/>
  <c r="N63" i="45"/>
  <c r="R63" i="45" s="1"/>
  <c r="N95" i="45"/>
  <c r="R95" i="45" s="1"/>
  <c r="N139" i="45"/>
  <c r="R139" i="45" s="1"/>
  <c r="N207" i="45"/>
  <c r="R207" i="45" s="1"/>
  <c r="N251" i="45"/>
  <c r="R251" i="45" s="1"/>
  <c r="N307" i="45"/>
  <c r="R307" i="45" s="1"/>
  <c r="N351" i="45"/>
  <c r="R351" i="45" s="1"/>
  <c r="N395" i="45"/>
  <c r="R395" i="45" s="1"/>
  <c r="N443" i="45"/>
  <c r="R443" i="45" s="1"/>
  <c r="N21" i="45"/>
  <c r="R21" i="45" s="1"/>
  <c r="N81" i="45"/>
  <c r="R81" i="45" s="1"/>
  <c r="N125" i="45"/>
  <c r="R125" i="45" s="1"/>
  <c r="N193" i="45"/>
  <c r="R193" i="45" s="1"/>
  <c r="N253" i="45"/>
  <c r="R253" i="45" s="1"/>
  <c r="N309" i="45"/>
  <c r="R309" i="45" s="1"/>
  <c r="N353" i="45"/>
  <c r="R353" i="45" s="1"/>
  <c r="N397" i="45"/>
  <c r="R397" i="45" s="1"/>
  <c r="N457" i="45"/>
  <c r="R457" i="45" s="1"/>
  <c r="N23" i="45"/>
  <c r="R23" i="45" s="1"/>
  <c r="N83" i="45"/>
  <c r="R83" i="45" s="1"/>
  <c r="N143" i="45"/>
  <c r="R143" i="45" s="1"/>
  <c r="N195" i="45"/>
  <c r="R195" i="45" s="1"/>
  <c r="N255" i="45"/>
  <c r="R255" i="45" s="1"/>
  <c r="N311" i="45"/>
  <c r="R311" i="45" s="1"/>
  <c r="N371" i="45"/>
  <c r="R371" i="45" s="1"/>
  <c r="N415" i="45"/>
  <c r="R415" i="45" s="1"/>
  <c r="N459" i="45"/>
  <c r="R459" i="45" s="1"/>
  <c r="N37" i="45"/>
  <c r="R37" i="45" s="1"/>
  <c r="N85" i="45"/>
  <c r="R85" i="45" s="1"/>
  <c r="N153" i="45"/>
  <c r="R153" i="45" s="1"/>
  <c r="N197" i="45"/>
  <c r="R197" i="45" s="1"/>
  <c r="N257" i="45"/>
  <c r="R257" i="45" s="1"/>
  <c r="N357" i="45"/>
  <c r="R357" i="45" s="1"/>
  <c r="N417" i="45"/>
  <c r="R417" i="45" s="1"/>
  <c r="N39" i="45"/>
  <c r="R39" i="45" s="1"/>
  <c r="N87" i="45"/>
  <c r="R87" i="45" s="1"/>
  <c r="N131" i="45"/>
  <c r="R131" i="45" s="1"/>
  <c r="N183" i="45"/>
  <c r="R183" i="45" s="1"/>
  <c r="N15" i="45"/>
  <c r="R15" i="45" s="1"/>
  <c r="N29" i="45"/>
  <c r="R29" i="45" s="1"/>
  <c r="N41" i="45"/>
  <c r="R41" i="45" s="1"/>
  <c r="N57" i="45"/>
  <c r="R57" i="45" s="1"/>
  <c r="N73" i="45"/>
  <c r="R73" i="45" s="1"/>
  <c r="N89" i="45"/>
  <c r="R89" i="45" s="1"/>
  <c r="N101" i="45"/>
  <c r="R101" i="45" s="1"/>
  <c r="N117" i="45"/>
  <c r="R117" i="45" s="1"/>
  <c r="N133" i="45"/>
  <c r="R133" i="45" s="1"/>
  <c r="N157" i="45"/>
  <c r="R157" i="45" s="1"/>
  <c r="N173" i="45"/>
  <c r="R173" i="45" s="1"/>
  <c r="N185" i="45"/>
  <c r="R185" i="45" s="1"/>
  <c r="N201" i="45"/>
  <c r="R201" i="45" s="1"/>
  <c r="N217" i="45"/>
  <c r="R217" i="45" s="1"/>
  <c r="N233" i="45"/>
  <c r="R233" i="45" s="1"/>
  <c r="N245" i="45"/>
  <c r="R245" i="45" s="1"/>
  <c r="N261" i="45"/>
  <c r="R261" i="45" s="1"/>
  <c r="N277" i="45"/>
  <c r="R277" i="45" s="1"/>
  <c r="N301" i="45"/>
  <c r="R301" i="45" s="1"/>
  <c r="N313" i="45"/>
  <c r="R313" i="45" s="1"/>
  <c r="N329" i="45"/>
  <c r="R329" i="45" s="1"/>
  <c r="N345" i="45"/>
  <c r="R345" i="45" s="1"/>
  <c r="N361" i="45"/>
  <c r="R361" i="45" s="1"/>
  <c r="N389" i="45"/>
  <c r="R389" i="45" s="1"/>
  <c r="N405" i="45"/>
  <c r="R405" i="45" s="1"/>
  <c r="N421" i="45"/>
  <c r="R421" i="45" s="1"/>
  <c r="N437" i="45"/>
  <c r="R437" i="45" s="1"/>
  <c r="N461" i="45"/>
  <c r="R461" i="45" s="1"/>
  <c r="N477" i="45"/>
  <c r="R477" i="45" s="1"/>
  <c r="N423" i="45"/>
  <c r="R423" i="45" s="1"/>
  <c r="N479" i="45"/>
  <c r="R479" i="45" s="1"/>
  <c r="N453" i="45"/>
  <c r="R453" i="45" s="1"/>
  <c r="N489" i="45"/>
  <c r="R489" i="45" s="1"/>
  <c r="N47" i="45"/>
  <c r="R47" i="45" s="1"/>
  <c r="N107" i="45"/>
  <c r="R107" i="45" s="1"/>
  <c r="N163" i="45"/>
  <c r="R163" i="45" s="1"/>
  <c r="N191" i="45"/>
  <c r="R191" i="45" s="1"/>
  <c r="N223" i="45"/>
  <c r="R223" i="45" s="1"/>
  <c r="N267" i="45"/>
  <c r="R267" i="45" s="1"/>
  <c r="N319" i="45"/>
  <c r="R319" i="45" s="1"/>
  <c r="N367" i="45"/>
  <c r="R367" i="45" s="1"/>
  <c r="N411" i="45"/>
  <c r="R411" i="45" s="1"/>
  <c r="N455" i="45"/>
  <c r="R455" i="45" s="1"/>
  <c r="N491" i="45"/>
  <c r="R491" i="45" s="1"/>
  <c r="N49" i="45"/>
  <c r="R49" i="45" s="1"/>
  <c r="N65" i="45"/>
  <c r="R65" i="45" s="1"/>
  <c r="N109" i="45"/>
  <c r="R109" i="45" s="1"/>
  <c r="N165" i="45"/>
  <c r="R165" i="45" s="1"/>
  <c r="N209" i="45"/>
  <c r="R209" i="45" s="1"/>
  <c r="N293" i="45"/>
  <c r="R293" i="45" s="1"/>
  <c r="N337" i="45"/>
  <c r="R337" i="45" s="1"/>
  <c r="N369" i="45"/>
  <c r="R369" i="45" s="1"/>
  <c r="N413" i="45"/>
  <c r="R413" i="45" s="1"/>
  <c r="N445" i="45"/>
  <c r="R445" i="45" s="1"/>
  <c r="N493" i="45"/>
  <c r="R493" i="45" s="1"/>
  <c r="N51" i="45"/>
  <c r="R51" i="45" s="1"/>
  <c r="N67" i="45"/>
  <c r="R67" i="45" s="1"/>
  <c r="N111" i="45"/>
  <c r="R111" i="45" s="1"/>
  <c r="N167" i="45"/>
  <c r="R167" i="45" s="1"/>
  <c r="N211" i="45"/>
  <c r="R211" i="45" s="1"/>
  <c r="N295" i="45"/>
  <c r="R295" i="45" s="1"/>
  <c r="N339" i="45"/>
  <c r="R339" i="45" s="1"/>
  <c r="N399" i="45"/>
  <c r="R399" i="45" s="1"/>
  <c r="N447" i="45"/>
  <c r="R447" i="45" s="1"/>
  <c r="N495" i="45"/>
  <c r="R495" i="45" s="1"/>
  <c r="N25" i="45"/>
  <c r="R25" i="45" s="1"/>
  <c r="N69" i="45"/>
  <c r="R69" i="45" s="1"/>
  <c r="N113" i="45"/>
  <c r="R113" i="45" s="1"/>
  <c r="N169" i="45"/>
  <c r="R169" i="45" s="1"/>
  <c r="N213" i="45"/>
  <c r="R213" i="45" s="1"/>
  <c r="N229" i="45"/>
  <c r="R229" i="45" s="1"/>
  <c r="N273" i="45"/>
  <c r="R273" i="45" s="1"/>
  <c r="N325" i="45"/>
  <c r="R325" i="45" s="1"/>
  <c r="N373" i="45"/>
  <c r="R373" i="45" s="1"/>
  <c r="N401" i="45"/>
  <c r="R401" i="45" s="1"/>
  <c r="N449" i="45"/>
  <c r="R449" i="45" s="1"/>
  <c r="N27" i="45"/>
  <c r="R27" i="45" s="1"/>
  <c r="N71" i="45"/>
  <c r="R71" i="45" s="1"/>
  <c r="N99" i="45"/>
  <c r="R99" i="45" s="1"/>
  <c r="N155" i="45"/>
  <c r="R155" i="45" s="1"/>
  <c r="N243" i="45"/>
  <c r="R243" i="45" s="1"/>
  <c r="N375" i="45"/>
  <c r="R375" i="45" s="1"/>
  <c r="N275" i="45"/>
  <c r="R275" i="45" s="1"/>
  <c r="N299" i="45"/>
  <c r="R299" i="45" s="1"/>
  <c r="N435" i="45"/>
  <c r="R435" i="45" s="1"/>
  <c r="N451" i="45"/>
  <c r="R451" i="45" s="1"/>
  <c r="N215" i="45"/>
  <c r="R215" i="45" s="1"/>
  <c r="N359" i="45"/>
  <c r="R359" i="45" s="1"/>
  <c r="N259" i="45"/>
  <c r="R259" i="45" s="1"/>
  <c r="N387" i="45"/>
  <c r="R387" i="45" s="1"/>
  <c r="N403" i="45"/>
  <c r="R403" i="45" s="1"/>
  <c r="N419" i="45"/>
  <c r="R419" i="45" s="1"/>
  <c r="N327" i="45"/>
  <c r="R327" i="45" s="1"/>
  <c r="N343" i="45"/>
  <c r="R343" i="45" s="1"/>
  <c r="N475" i="45"/>
  <c r="R475" i="45" s="1"/>
  <c r="N231" i="45"/>
  <c r="R231" i="45" s="1"/>
  <c r="N199" i="45"/>
  <c r="R199" i="45" s="1"/>
  <c r="M467" i="45"/>
  <c r="Q467" i="45" s="1"/>
  <c r="M471" i="45"/>
  <c r="Q471" i="45" s="1"/>
  <c r="M469" i="45"/>
  <c r="Q469" i="45" s="1"/>
  <c r="M465" i="45"/>
  <c r="Q465" i="45" s="1"/>
  <c r="M455" i="45"/>
  <c r="Q455" i="45" s="1"/>
  <c r="M463" i="45"/>
  <c r="Q463" i="45" s="1"/>
  <c r="M461" i="45"/>
  <c r="Q461" i="45" s="1"/>
  <c r="M457" i="45"/>
  <c r="Q457" i="45" s="1"/>
  <c r="M459" i="45"/>
  <c r="Q459" i="45" s="1"/>
  <c r="M453" i="45"/>
  <c r="Q453" i="45" s="1"/>
  <c r="M451" i="45"/>
  <c r="Q451" i="45" s="1"/>
  <c r="M449" i="45"/>
  <c r="Q449" i="45" s="1"/>
  <c r="M443" i="45"/>
  <c r="Q443" i="45" s="1"/>
  <c r="M435" i="45"/>
  <c r="Q435" i="45" s="1"/>
  <c r="M447" i="45"/>
  <c r="Q447" i="45" s="1"/>
  <c r="M439" i="45"/>
  <c r="Q439" i="45" s="1"/>
  <c r="M425" i="45"/>
  <c r="Q425" i="45" s="1"/>
  <c r="M441" i="45"/>
  <c r="Q441" i="45" s="1"/>
  <c r="M433" i="45"/>
  <c r="Q433" i="45" s="1"/>
  <c r="M437" i="45"/>
  <c r="Q437" i="45" s="1"/>
  <c r="M429" i="45"/>
  <c r="Q429" i="45" s="1"/>
  <c r="M445" i="45"/>
  <c r="Q445" i="45" s="1"/>
  <c r="M427" i="45"/>
  <c r="Q427" i="45" s="1"/>
  <c r="M431" i="45"/>
  <c r="Q431" i="45" s="1"/>
  <c r="M419" i="45"/>
  <c r="Q419" i="45" s="1"/>
  <c r="M423" i="45"/>
  <c r="Q423" i="45" s="1"/>
  <c r="M417" i="45"/>
  <c r="Q417" i="45" s="1"/>
  <c r="M421" i="45"/>
  <c r="Q421" i="45" s="1"/>
  <c r="M393" i="45"/>
  <c r="Q393" i="45" s="1"/>
  <c r="M369" i="45"/>
  <c r="Q369" i="45" s="1"/>
  <c r="M359" i="45"/>
  <c r="Q359" i="45" s="1"/>
  <c r="M327" i="45"/>
  <c r="Q327" i="45" s="1"/>
  <c r="M415" i="45"/>
  <c r="Q415" i="45" s="1"/>
  <c r="M411" i="45"/>
  <c r="Q411" i="45" s="1"/>
  <c r="M407" i="45"/>
  <c r="Q407" i="45" s="1"/>
  <c r="M397" i="45"/>
  <c r="Q397" i="45" s="1"/>
  <c r="M363" i="45"/>
  <c r="Q363" i="45" s="1"/>
  <c r="M317" i="45"/>
  <c r="Q317" i="45" s="1"/>
  <c r="M401" i="45"/>
  <c r="Q401" i="45" s="1"/>
  <c r="M293" i="45"/>
  <c r="Q293" i="45" s="1"/>
  <c r="M391" i="45"/>
  <c r="Q391" i="45" s="1"/>
  <c r="M377" i="45"/>
  <c r="Q377" i="45" s="1"/>
  <c r="M367" i="45"/>
  <c r="Q367" i="45" s="1"/>
  <c r="M353" i="45"/>
  <c r="Q353" i="45" s="1"/>
  <c r="M349" i="45"/>
  <c r="Q349" i="45" s="1"/>
  <c r="M345" i="45"/>
  <c r="Q345" i="45" s="1"/>
  <c r="M335" i="45"/>
  <c r="Q335" i="45" s="1"/>
  <c r="M331" i="45"/>
  <c r="Q331" i="45" s="1"/>
  <c r="M321" i="45"/>
  <c r="Q321" i="45" s="1"/>
  <c r="M311" i="45"/>
  <c r="Q311" i="45" s="1"/>
  <c r="M307" i="45"/>
  <c r="Q307" i="45" s="1"/>
  <c r="M297" i="45"/>
  <c r="Q297" i="45" s="1"/>
  <c r="M319" i="45"/>
  <c r="Q319" i="45" s="1"/>
  <c r="M337" i="45"/>
  <c r="Q337" i="45" s="1"/>
  <c r="M387" i="45"/>
  <c r="Q387" i="45" s="1"/>
  <c r="M405" i="45"/>
  <c r="Q405" i="45" s="1"/>
  <c r="M381" i="45"/>
  <c r="Q381" i="45" s="1"/>
  <c r="M357" i="45"/>
  <c r="Q357" i="45" s="1"/>
  <c r="M325" i="45"/>
  <c r="Q325" i="45" s="1"/>
  <c r="M301" i="45"/>
  <c r="Q301" i="45" s="1"/>
  <c r="M409" i="45"/>
  <c r="Q409" i="45" s="1"/>
  <c r="M399" i="45"/>
  <c r="Q399" i="45" s="1"/>
  <c r="M395" i="45"/>
  <c r="Q395" i="45" s="1"/>
  <c r="M385" i="45"/>
  <c r="Q385" i="45" s="1"/>
  <c r="M375" i="45"/>
  <c r="Q375" i="45" s="1"/>
  <c r="M371" i="45"/>
  <c r="Q371" i="45" s="1"/>
  <c r="M361" i="45"/>
  <c r="Q361" i="45" s="1"/>
  <c r="M291" i="45"/>
  <c r="Q291" i="45" s="1"/>
  <c r="M295" i="45"/>
  <c r="Q295" i="45" s="1"/>
  <c r="M373" i="45"/>
  <c r="Q373" i="45" s="1"/>
  <c r="M303" i="45"/>
  <c r="Q303" i="45" s="1"/>
  <c r="M413" i="45"/>
  <c r="Q413" i="45" s="1"/>
  <c r="M339" i="45"/>
  <c r="Q339" i="45" s="1"/>
  <c r="M315" i="45"/>
  <c r="Q315" i="45" s="1"/>
  <c r="M289" i="45"/>
  <c r="Q289" i="45" s="1"/>
  <c r="M341" i="45"/>
  <c r="Q341" i="45" s="1"/>
  <c r="M389" i="45"/>
  <c r="Q389" i="45" s="1"/>
  <c r="M365" i="45"/>
  <c r="Q365" i="45" s="1"/>
  <c r="M329" i="45"/>
  <c r="Q329" i="45" s="1"/>
  <c r="M305" i="45"/>
  <c r="Q305" i="45" s="1"/>
  <c r="M403" i="45"/>
  <c r="Q403" i="45" s="1"/>
  <c r="M379" i="45"/>
  <c r="Q379" i="45" s="1"/>
  <c r="M355" i="45"/>
  <c r="Q355" i="45" s="1"/>
  <c r="M351" i="45"/>
  <c r="Q351" i="45" s="1"/>
  <c r="M347" i="45"/>
  <c r="Q347" i="45" s="1"/>
  <c r="M343" i="45"/>
  <c r="Q343" i="45" s="1"/>
  <c r="M333" i="45"/>
  <c r="Q333" i="45" s="1"/>
  <c r="M323" i="45"/>
  <c r="Q323" i="45" s="1"/>
  <c r="M309" i="45"/>
  <c r="Q309" i="45" s="1"/>
  <c r="M299" i="45"/>
  <c r="Q299" i="45" s="1"/>
  <c r="M383" i="45"/>
  <c r="Q383" i="45" s="1"/>
  <c r="M313" i="45"/>
  <c r="Q313" i="45" s="1"/>
  <c r="M257" i="45"/>
  <c r="Q257" i="45" s="1"/>
  <c r="M201" i="45"/>
  <c r="Q201" i="45" s="1"/>
  <c r="M279" i="45"/>
  <c r="Q279" i="45" s="1"/>
  <c r="M275" i="45"/>
  <c r="Q275" i="45" s="1"/>
  <c r="M271" i="45"/>
  <c r="Q271" i="45" s="1"/>
  <c r="M261" i="45"/>
  <c r="Q261" i="45" s="1"/>
  <c r="M251" i="45"/>
  <c r="Q251" i="45" s="1"/>
  <c r="M247" i="45"/>
  <c r="Q247" i="45" s="1"/>
  <c r="M237" i="45"/>
  <c r="Q237" i="45" s="1"/>
  <c r="M227" i="45"/>
  <c r="Q227" i="45" s="1"/>
  <c r="M223" i="45"/>
  <c r="Q223" i="45" s="1"/>
  <c r="M191" i="45"/>
  <c r="Q191" i="45" s="1"/>
  <c r="M177" i="45"/>
  <c r="Q177" i="45" s="1"/>
  <c r="M167" i="45"/>
  <c r="Q167" i="45" s="1"/>
  <c r="M153" i="45"/>
  <c r="Q153" i="45" s="1"/>
  <c r="M265" i="45"/>
  <c r="Q265" i="45" s="1"/>
  <c r="M205" i="45"/>
  <c r="Q205" i="45" s="1"/>
  <c r="M181" i="45"/>
  <c r="Q181" i="45" s="1"/>
  <c r="M157" i="45"/>
  <c r="Q157" i="45" s="1"/>
  <c r="M255" i="45"/>
  <c r="Q255" i="45" s="1"/>
  <c r="M241" i="45"/>
  <c r="Q241" i="45" s="1"/>
  <c r="M231" i="45"/>
  <c r="Q231" i="45" s="1"/>
  <c r="M217" i="45"/>
  <c r="Q217" i="45" s="1"/>
  <c r="M213" i="45"/>
  <c r="Q213" i="45" s="1"/>
  <c r="M209" i="45"/>
  <c r="Q209" i="45" s="1"/>
  <c r="M199" i="45"/>
  <c r="Q199" i="45" s="1"/>
  <c r="M195" i="45"/>
  <c r="Q195" i="45" s="1"/>
  <c r="M185" i="45"/>
  <c r="Q185" i="45" s="1"/>
  <c r="M175" i="45"/>
  <c r="Q175" i="45" s="1"/>
  <c r="M171" i="45"/>
  <c r="Q171" i="45" s="1"/>
  <c r="M161" i="45"/>
  <c r="Q161" i="45" s="1"/>
  <c r="M141" i="45"/>
  <c r="Q141" i="45" s="1"/>
  <c r="M219" i="45"/>
  <c r="Q219" i="45" s="1"/>
  <c r="M207" i="45"/>
  <c r="Q207" i="45" s="1"/>
  <c r="M159" i="45"/>
  <c r="Q159" i="45" s="1"/>
  <c r="M269" i="45"/>
  <c r="Q269" i="45" s="1"/>
  <c r="M245" i="45"/>
  <c r="Q245" i="45" s="1"/>
  <c r="M221" i="45"/>
  <c r="Q221" i="45" s="1"/>
  <c r="M189" i="45"/>
  <c r="Q189" i="45" s="1"/>
  <c r="M165" i="45"/>
  <c r="Q165" i="45" s="1"/>
  <c r="M243" i="45"/>
  <c r="Q243" i="45" s="1"/>
  <c r="M211" i="45"/>
  <c r="Q211" i="45" s="1"/>
  <c r="M187" i="45"/>
  <c r="Q187" i="45" s="1"/>
  <c r="M277" i="45"/>
  <c r="Q277" i="45" s="1"/>
  <c r="M273" i="45"/>
  <c r="Q273" i="45" s="1"/>
  <c r="M263" i="45"/>
  <c r="Q263" i="45" s="1"/>
  <c r="M259" i="45"/>
  <c r="Q259" i="45" s="1"/>
  <c r="M249" i="45"/>
  <c r="Q249" i="45" s="1"/>
  <c r="M239" i="45"/>
  <c r="Q239" i="45" s="1"/>
  <c r="M235" i="45"/>
  <c r="Q235" i="45" s="1"/>
  <c r="M225" i="45"/>
  <c r="Q225" i="45" s="1"/>
  <c r="M203" i="45"/>
  <c r="Q203" i="45" s="1"/>
  <c r="M179" i="45"/>
  <c r="Q179" i="45" s="1"/>
  <c r="M155" i="45"/>
  <c r="Q155" i="45" s="1"/>
  <c r="M137" i="45"/>
  <c r="Q137" i="45" s="1"/>
  <c r="M267" i="45"/>
  <c r="Q267" i="45" s="1"/>
  <c r="M183" i="45"/>
  <c r="Q183" i="45" s="1"/>
  <c r="M173" i="45"/>
  <c r="Q173" i="45" s="1"/>
  <c r="M253" i="45"/>
  <c r="Q253" i="45" s="1"/>
  <c r="M229" i="45"/>
  <c r="Q229" i="45" s="1"/>
  <c r="M193" i="45"/>
  <c r="Q193" i="45" s="1"/>
  <c r="M169" i="45"/>
  <c r="Q169" i="45" s="1"/>
  <c r="M143" i="45"/>
  <c r="Q143" i="45" s="1"/>
  <c r="M215" i="45"/>
  <c r="Q215" i="45" s="1"/>
  <c r="M197" i="45"/>
  <c r="Q197" i="45" s="1"/>
  <c r="M163" i="45"/>
  <c r="Q163" i="45" s="1"/>
  <c r="M233" i="45"/>
  <c r="Q233" i="45" s="1"/>
  <c r="M139" i="45"/>
  <c r="Q139" i="45" s="1"/>
  <c r="M113" i="45"/>
  <c r="Q113" i="45" s="1"/>
  <c r="M89" i="45"/>
  <c r="Q89" i="45" s="1"/>
  <c r="M135" i="45"/>
  <c r="Q135" i="45" s="1"/>
  <c r="M131" i="45"/>
  <c r="Q131" i="45" s="1"/>
  <c r="M127" i="45"/>
  <c r="Q127" i="45" s="1"/>
  <c r="M117" i="45"/>
  <c r="Q117" i="45" s="1"/>
  <c r="M107" i="45"/>
  <c r="Q107" i="45" s="1"/>
  <c r="M103" i="45"/>
  <c r="Q103" i="45" s="1"/>
  <c r="M93" i="45"/>
  <c r="Q93" i="45" s="1"/>
  <c r="M83" i="45"/>
  <c r="Q83" i="45" s="1"/>
  <c r="M79" i="45"/>
  <c r="Q79" i="45" s="1"/>
  <c r="M119" i="45"/>
  <c r="Q119" i="45" s="1"/>
  <c r="M105" i="45"/>
  <c r="Q105" i="45" s="1"/>
  <c r="M95" i="45"/>
  <c r="Q95" i="45" s="1"/>
  <c r="M99" i="45"/>
  <c r="Q99" i="45" s="1"/>
  <c r="M121" i="45"/>
  <c r="Q121" i="45" s="1"/>
  <c r="M111" i="45"/>
  <c r="Q111" i="45" s="1"/>
  <c r="M97" i="45"/>
  <c r="Q97" i="45" s="1"/>
  <c r="M87" i="45"/>
  <c r="Q87" i="45" s="1"/>
  <c r="M73" i="45"/>
  <c r="Q73" i="45" s="1"/>
  <c r="M129" i="45"/>
  <c r="Q129" i="45" s="1"/>
  <c r="M91" i="45"/>
  <c r="Q91" i="45" s="1"/>
  <c r="M75" i="45"/>
  <c r="Q75" i="45" s="1"/>
  <c r="M125" i="45"/>
  <c r="Q125" i="45" s="1"/>
  <c r="M101" i="45"/>
  <c r="Q101" i="45" s="1"/>
  <c r="M77" i="45"/>
  <c r="Q77" i="45" s="1"/>
  <c r="M133" i="45"/>
  <c r="Q133" i="45" s="1"/>
  <c r="M115" i="45"/>
  <c r="Q115" i="45" s="1"/>
  <c r="M81" i="45"/>
  <c r="Q81" i="45" s="1"/>
  <c r="M109" i="45"/>
  <c r="Q109" i="45" s="1"/>
  <c r="M85" i="45"/>
  <c r="Q85" i="45" s="1"/>
  <c r="M123" i="45"/>
  <c r="Q123" i="45" s="1"/>
  <c r="M61" i="45"/>
  <c r="Q61" i="45" s="1"/>
  <c r="M45" i="45"/>
  <c r="Q45" i="45" s="1"/>
  <c r="Q53" i="45"/>
  <c r="M57" i="45"/>
  <c r="Q57" i="45" s="1"/>
  <c r="M71" i="45"/>
  <c r="Q71" i="45" s="1"/>
  <c r="M55" i="45"/>
  <c r="Q55" i="45" s="1"/>
  <c r="M39" i="45"/>
  <c r="Q39" i="45" s="1"/>
  <c r="M27" i="45"/>
  <c r="Q27" i="45" s="1"/>
  <c r="M37" i="45"/>
  <c r="Q37" i="45" s="1"/>
  <c r="M63" i="45"/>
  <c r="Q63" i="45" s="1"/>
  <c r="M29" i="45"/>
  <c r="Q29" i="45" s="1"/>
  <c r="M65" i="45"/>
  <c r="Q65" i="45" s="1"/>
  <c r="M49" i="45"/>
  <c r="Q49" i="45" s="1"/>
  <c r="M33" i="45"/>
  <c r="Q33" i="45" s="1"/>
  <c r="M21" i="45"/>
  <c r="Q21" i="45" s="1"/>
  <c r="M25" i="45"/>
  <c r="Q25" i="45" s="1"/>
  <c r="Q9" i="45"/>
  <c r="M67" i="45"/>
  <c r="Q67" i="45" s="1"/>
  <c r="M51" i="45"/>
  <c r="Q51" i="45" s="1"/>
  <c r="Q35" i="45"/>
  <c r="M23" i="45"/>
  <c r="Q23" i="45" s="1"/>
  <c r="M59" i="45"/>
  <c r="Q59" i="45" s="1"/>
  <c r="M43" i="45"/>
  <c r="Q43" i="45" s="1"/>
  <c r="M31" i="45"/>
  <c r="Q31" i="45" s="1"/>
  <c r="M69" i="45"/>
  <c r="Q69" i="45" s="1"/>
  <c r="M47" i="45"/>
  <c r="Q47" i="45" s="1"/>
  <c r="M41" i="45"/>
  <c r="Q41" i="45" s="1"/>
  <c r="O47" i="45"/>
  <c r="O9" i="45"/>
  <c r="O79" i="45"/>
  <c r="O55" i="45"/>
  <c r="O25" i="45"/>
  <c r="O15" i="45"/>
  <c r="O23" i="45"/>
  <c r="O31" i="45"/>
  <c r="O19" i="45"/>
  <c r="O49" i="45"/>
  <c r="O71" i="45"/>
  <c r="O61" i="45"/>
  <c r="O17" i="45"/>
  <c r="O95" i="45"/>
  <c r="O89" i="45"/>
  <c r="O29" i="45"/>
  <c r="O27" i="45"/>
  <c r="O21" i="45"/>
  <c r="O13" i="45"/>
  <c r="O91" i="45"/>
  <c r="O85" i="45"/>
  <c r="O83" i="45"/>
  <c r="O59" i="45"/>
  <c r="O53" i="45"/>
  <c r="H18" i="31"/>
  <c r="O99" i="45"/>
  <c r="O73" i="45"/>
  <c r="K23" i="40"/>
  <c r="K22" i="40"/>
  <c r="O97" i="45"/>
  <c r="O77" i="45"/>
  <c r="P23" i="40" l="1"/>
  <c r="O23" i="40"/>
  <c r="N23" i="40"/>
  <c r="M23" i="40"/>
  <c r="L23" i="40"/>
  <c r="M22" i="40"/>
  <c r="L22" i="40"/>
  <c r="P22" i="40"/>
  <c r="O22" i="40"/>
  <c r="N22" i="40"/>
  <c r="H24" i="31"/>
  <c r="H30" i="31"/>
  <c r="G30" i="31"/>
  <c r="H31" i="31"/>
  <c r="Q11" i="45"/>
  <c r="R11" i="45"/>
  <c r="O11" i="45"/>
  <c r="G25" i="31"/>
  <c r="P11" i="45"/>
  <c r="H19" i="31"/>
  <c r="H25" i="31"/>
  <c r="G24" i="31"/>
  <c r="G19" i="31"/>
  <c r="O41" i="45"/>
  <c r="O43" i="45"/>
  <c r="G31" i="31"/>
  <c r="H38" i="31" l="1"/>
  <c r="E70" i="31" s="1"/>
  <c r="H37" i="31"/>
  <c r="D71" i="31" s="1"/>
  <c r="I59" i="40"/>
  <c r="M30" i="40"/>
  <c r="I61" i="40" s="1"/>
  <c r="I60" i="40"/>
  <c r="O30" i="40"/>
  <c r="I63" i="40" s="1"/>
  <c r="P30" i="40"/>
  <c r="I64" i="40" s="1"/>
  <c r="N30" i="40"/>
  <c r="I62" i="40" s="1"/>
  <c r="G18" i="31"/>
  <c r="O31" i="40"/>
  <c r="J63" i="40" s="1"/>
  <c r="L31" i="40"/>
  <c r="J60" i="40" s="1"/>
  <c r="J59" i="40"/>
  <c r="P31" i="40"/>
  <c r="J64" i="40" s="1"/>
  <c r="M31" i="40"/>
  <c r="J61" i="40" s="1"/>
  <c r="N31" i="40"/>
  <c r="J62" i="40" s="1"/>
  <c r="D72" i="31"/>
  <c r="E72" i="31"/>
  <c r="D73" i="31"/>
  <c r="E73" i="31"/>
  <c r="D70" i="31" l="1"/>
  <c r="E71" i="31"/>
  <c r="O67" i="45"/>
  <c r="O65" i="45"/>
</calcChain>
</file>

<file path=xl/sharedStrings.xml><?xml version="1.0" encoding="utf-8"?>
<sst xmlns="http://schemas.openxmlformats.org/spreadsheetml/2006/main" count="4735" uniqueCount="513">
  <si>
    <t xml:space="preserve">Risk Calculator for Occupational Exposures for 1,3-Butadiene </t>
  </si>
  <si>
    <t>CASRN 106-99-0</t>
  </si>
  <si>
    <t>December 2025</t>
  </si>
  <si>
    <t>Supplemental Risk Evaluation for 1,3-Butadiene</t>
  </si>
  <si>
    <t>Supplemental File on 1,3-Butadiene Risk Calculations</t>
  </si>
  <si>
    <t>Description of this workbook:</t>
  </si>
  <si>
    <t xml:space="preserve">The risk calculator for 1,3-butadiene contains the following spreadsheets: 1) Calculation Summary, 2) Dashboard, 3) Bridge Table, 4) Risk Reduction, 5) Health Data, 6) Inhalation Exposure, 7) List Values, and 8) Exposure Factors. The workbook is designed so that the user need only use/change the input cells in three spreadsheets, the Dashboard, the Bridge Table, and the Risk Reduction, which have tabs colored green and contain the results of the risk calculator. The remaining spreadsheets contain data storage and calculation spreadsheets. </t>
  </si>
  <si>
    <t>Key Worksheets</t>
  </si>
  <si>
    <t>Description</t>
  </si>
  <si>
    <t>Dashboard</t>
  </si>
  <si>
    <r>
      <t>This Dashboard is an interactive spreadsheet that allows a user to view exposure results for a selected COU. The user can select the desired COU from a drop-down menu. Both high-end and central tendency exposure estimates are shown in the “</t>
    </r>
    <r>
      <rPr>
        <i/>
        <sz val="11"/>
        <rFont val="Arial"/>
        <family val="2"/>
      </rPr>
      <t>Exposure Outputs</t>
    </r>
    <r>
      <rPr>
        <sz val="11"/>
        <rFont val="Arial"/>
        <family val="2"/>
      </rPr>
      <t>” section for the inhalation route. The columns show results for both worker and occupational non-user (ONU) exposures. The “Risk Estimation” sections are separated into acute, intermediate non-cancer and cancer sections. For each section there is a brief description of the hazard endpoint and the hazard value i.e. human equivalent concentration (HEC) for non-cancer effects from inhalation exposure or a slope factor for cancer and the benchmark margins of exposure (MOEs) or benchmark values for cancer risk are provided to the right of the hazard value. The risk estimations show one column for exposures without PPE. Note that health data (e.g., HEC, UR) are on an 8-hr TWA basis. Note: No acute POD derived, therefore no acute risks were estimated.</t>
    </r>
  </si>
  <si>
    <t>Bridge Table</t>
  </si>
  <si>
    <t xml:space="preserve">The table provides summary of the risk estimates for inhalation exposures for all occupational exposure scenarios.  Risk estimates that exceed the benchmark (i.e., MOEs less than the benchmark MOE or cancer risks greater than the cancer risk benchmark) are highlighted by bolding the number and shading the cell. </t>
  </si>
  <si>
    <t>Risk Reduction</t>
  </si>
  <si>
    <t>The RR spreadsheet is an expanded version of the Dashboard. Similar to the Dashboard, the Risk Reduction allows the user to select a COU. In the Risk Reduction spreadsheet, the user can also elect to see results for a worker or ONU separately. Additionally, the Heat Map displays all the PPE options. The Risk Reduction spreadsheet includes results without PPE and for each of the PPE options (i.e. APF). The Risk Reduction spreadsheet has a row for each toxicity endpoint, and each row shows the cancer risk or MOE values. Similar to the Dashboard, the RR spreadsheet shades results if the MOE is less than the benchmark MOE or the cancer risk is greater than the benchmark cancer risk.</t>
  </si>
  <si>
    <t>Health Data, 
Inhalation Exposure, 
List Values and 
Exposure Factors</t>
  </si>
  <si>
    <t>As described above the remaining spreadsheets are data storage and calculation spreadsheets. These worksheets store the exposure estimates, health values and store some of the risk calculations. The user does not need to access these worksheets to use the Dashboard and Risk Reduction spreadsheets as described above; all results are automatically loaded into the Dashboard and Risk Reduction spreadsheets.</t>
  </si>
  <si>
    <t>Equations and Calculations Used for Risk Calculator</t>
  </si>
  <si>
    <t>Exposure Type</t>
  </si>
  <si>
    <t>Equation</t>
  </si>
  <si>
    <t>Equation Parameters</t>
  </si>
  <si>
    <r>
      <t>Inhalation Exposure Calculations</t>
    </r>
    <r>
      <rPr>
        <b/>
        <vertAlign val="superscript"/>
        <sz val="10"/>
        <color theme="1"/>
        <rFont val="Calibri"/>
        <family val="2"/>
        <scheme val="minor"/>
      </rPr>
      <t>a</t>
    </r>
  </si>
  <si>
    <t>Acute Concentration (AC) (ppm)</t>
  </si>
  <si>
    <t>8-hr TWA Concentration x ED / AT_AC</t>
  </si>
  <si>
    <t>- ED = 8 hr/day
- AT_AC = 24 hr/day</t>
  </si>
  <si>
    <t>Intermediate Average Daily Concentration (ADC)(ppm)</t>
  </si>
  <si>
    <t>8-hr TWA concentration x ED x EF_ST/AT_ADC_ST</t>
  </si>
  <si>
    <t>- ED = 8 hr/day
- EF_ST = The exposure days in the numerator will typically be 22 days/yr when the total exposure days/yr is &gt;22 days/yr or equal to the total exposure days/yr if the total is &lt;22 days/yr. This maximizes the number of exposure days in the intermediate timeframe, accounting for days off.  However, we may adjust this approach if we have specific information about the OES. For example, if we know that facilities operate using a single, week-long campaign, once per month (i.e., 7 days/month x 12 months). In this case, we would use 7 days for the intermediate exposure days.
- AT_ADC_ST= 720 hr (i.e. 30 days x 24 hr/day)</t>
  </si>
  <si>
    <t>Chronic Average Daily Concentration (ADC)(ppm)</t>
  </si>
  <si>
    <t>8-hr TWA concentration x ED x EF x WY/AT_ADC</t>
  </si>
  <si>
    <t>- ED = 8 hr/day
- EF = 125-350 days depending on OES
- WY = 31 (central tendency) to 40 yr (high-end)
- AT_ADC = 271,560 (central tendency) to 350,400 hr (high-end) (i.e. WY x 365 days/yr x 24 hr/day)</t>
  </si>
  <si>
    <t>Lifetime Average Daily Concentration (LADC)(ppm)</t>
  </si>
  <si>
    <t>8-hr TWA concentration x ED x EF x WY/AT_LADC</t>
  </si>
  <si>
    <t>- ED = 8 hr/day
- EF = 125-350 days depending on OES
- WY = 31 (central tendency) to 40 yr (high-end)
- AT_LADC = 683,280 hr (i.e. 78 yr x 365 days/yr x 24 hr/day)</t>
  </si>
  <si>
    <t>a - Inhalation metrics (AC, intermediate ADC, chronic ADC) will all be multiplied by a breathing rate ratio of 1.25/0.6125. LADC will NOT be multiplied by a breathing rate ratio as cancer UR is based on an occupational cohort, so the health value is already based on worker breathing rate.</t>
  </si>
  <si>
    <t>Non-Cancer Inhalation Exposure Risk Calculations</t>
  </si>
  <si>
    <t>Human Equivalent Concentration (HEC) (ppm)</t>
  </si>
  <si>
    <t>see Health Data tab</t>
  </si>
  <si>
    <t>Benchmark Margin of Exposure (MOE) (unitless)</t>
  </si>
  <si>
    <t>Acute MOE (unitless)</t>
  </si>
  <si>
    <t>HEC / AC</t>
  </si>
  <si>
    <t>The calculated MOE is then compared with the Benchmark MOE; if the calculated MOE is less than the benchmark MOE then there is risk.</t>
  </si>
  <si>
    <t>Chronic, Non-Cancer MOE (unitless)</t>
  </si>
  <si>
    <t>HEC / ADC</t>
  </si>
  <si>
    <t>Cancer Inhalation Exposure Risk Calculations</t>
  </si>
  <si>
    <r>
      <t>Inhalation Unit Risk (ppm</t>
    </r>
    <r>
      <rPr>
        <vertAlign val="superscript"/>
        <sz val="10"/>
        <color theme="1"/>
        <rFont val="Calibri"/>
        <family val="2"/>
        <scheme val="minor"/>
      </rPr>
      <t>-1</t>
    </r>
    <r>
      <rPr>
        <sz val="10"/>
        <color theme="1"/>
        <rFont val="Calibri"/>
        <family val="2"/>
        <scheme val="minor"/>
      </rPr>
      <t>)</t>
    </r>
  </si>
  <si>
    <t>Cancer risk (unitless)</t>
  </si>
  <si>
    <t>UR x LADC</t>
  </si>
  <si>
    <t xml:space="preserve">Cancer risk in a population (i.e., 1 in XXX). This value is then compared with the cancer risk benchmarks of 10-4 (1-in-1,000) </t>
  </si>
  <si>
    <t>Condition of Use</t>
  </si>
  <si>
    <t>Select the Condition of Use (select)</t>
  </si>
  <si>
    <t>Manufacturing (Infrastructure/Distribution Operations)</t>
  </si>
  <si>
    <t>8-hr TWA Exposures</t>
  </si>
  <si>
    <t>12-hr TWA Exposures</t>
  </si>
  <si>
    <t>Exposure Outputs</t>
  </si>
  <si>
    <t>Category</t>
  </si>
  <si>
    <t>Exposure Scenario</t>
  </si>
  <si>
    <t>Exposure Level</t>
  </si>
  <si>
    <t>Full-Shift (Eight-Hour) TWA Exposure</t>
  </si>
  <si>
    <t>Acute, Non-Cancer Exposures</t>
  </si>
  <si>
    <t>Intermediate, Non-Cancer Exposures</t>
  </si>
  <si>
    <t>Chronic, Non-Cancer Exposures</t>
  </si>
  <si>
    <t>Chronic, Cancer Exposures</t>
  </si>
  <si>
    <t>Full-Shift (12-Hour) TWA Exposure</t>
  </si>
  <si>
    <r>
      <t>C</t>
    </r>
    <r>
      <rPr>
        <b/>
        <vertAlign val="subscript"/>
        <sz val="10"/>
        <rFont val="Calibri"/>
        <family val="2"/>
        <scheme val="minor"/>
      </rPr>
      <t>1,3-BD</t>
    </r>
    <r>
      <rPr>
        <b/>
        <sz val="10"/>
        <rFont val="Calibri"/>
        <family val="2"/>
        <scheme val="minor"/>
      </rPr>
      <t>, 8-hr TWA (ppm)</t>
    </r>
  </si>
  <si>
    <r>
      <t>AC</t>
    </r>
    <r>
      <rPr>
        <b/>
        <vertAlign val="subscript"/>
        <sz val="10"/>
        <rFont val="Calibri"/>
        <family val="2"/>
        <scheme val="minor"/>
      </rPr>
      <t>1,3-BD</t>
    </r>
    <r>
      <rPr>
        <b/>
        <sz val="10"/>
        <rFont val="Calibri"/>
        <family val="2"/>
        <scheme val="minor"/>
      </rPr>
      <t>, 8-hr TWA (ppm)</t>
    </r>
  </si>
  <si>
    <r>
      <t>ADC</t>
    </r>
    <r>
      <rPr>
        <b/>
        <vertAlign val="subscript"/>
        <sz val="10"/>
        <rFont val="Calibri"/>
        <family val="2"/>
        <scheme val="minor"/>
      </rPr>
      <t>1,3-BD</t>
    </r>
    <r>
      <rPr>
        <b/>
        <sz val="10"/>
        <rFont val="Calibri"/>
        <family val="2"/>
        <scheme val="minor"/>
      </rPr>
      <t>, 24-hr TWA (ppm)</t>
    </r>
  </si>
  <si>
    <r>
      <t>LADC</t>
    </r>
    <r>
      <rPr>
        <b/>
        <vertAlign val="subscript"/>
        <sz val="10"/>
        <rFont val="Calibri"/>
        <family val="2"/>
        <scheme val="minor"/>
      </rPr>
      <t>1,3-BD</t>
    </r>
    <r>
      <rPr>
        <b/>
        <sz val="10"/>
        <rFont val="Calibri"/>
        <family val="2"/>
        <scheme val="minor"/>
      </rPr>
      <t>, 24-hr TWA (ppm)</t>
    </r>
  </si>
  <si>
    <r>
      <t>C</t>
    </r>
    <r>
      <rPr>
        <b/>
        <vertAlign val="subscript"/>
        <sz val="10"/>
        <rFont val="Calibri"/>
        <family val="2"/>
        <scheme val="minor"/>
      </rPr>
      <t>1,3-BD</t>
    </r>
    <r>
      <rPr>
        <b/>
        <sz val="10"/>
        <rFont val="Calibri"/>
        <family val="2"/>
        <scheme val="minor"/>
      </rPr>
      <t>, 12-hr TWA (ppm)</t>
    </r>
  </si>
  <si>
    <r>
      <t>AC</t>
    </r>
    <r>
      <rPr>
        <b/>
        <vertAlign val="subscript"/>
        <sz val="10"/>
        <rFont val="Calibri"/>
        <family val="2"/>
        <scheme val="minor"/>
      </rPr>
      <t>1,3-BD</t>
    </r>
    <r>
      <rPr>
        <b/>
        <sz val="10"/>
        <rFont val="Calibri"/>
        <family val="2"/>
        <scheme val="minor"/>
      </rPr>
      <t>, 12-hr TWA (ppm)</t>
    </r>
  </si>
  <si>
    <t>Worker</t>
  </si>
  <si>
    <t>8-hr TWA</t>
  </si>
  <si>
    <t>High End</t>
  </si>
  <si>
    <t>12-hr TWA</t>
  </si>
  <si>
    <t>ONU</t>
  </si>
  <si>
    <t>Central Tendency</t>
  </si>
  <si>
    <t>Risk Estimation for Acute Inhalation Exposures</t>
  </si>
  <si>
    <t>Health Effect, Endpoint and Study</t>
  </si>
  <si>
    <t>HEC (ppm)</t>
  </si>
  <si>
    <t>Benchmark MOE 
(= Total UF)</t>
  </si>
  <si>
    <t>Acute Exposure Estimates</t>
  </si>
  <si>
    <t>Worker MOE</t>
  </si>
  <si>
    <t>ONU MOE</t>
  </si>
  <si>
    <t>Tox1</t>
  </si>
  <si>
    <t>*Note: No acute POD derived, therefore no acute risks were estimated.</t>
  </si>
  <si>
    <t>Risk Estimation for Intermediate, Non-Cancer Inhalation Exposures</t>
  </si>
  <si>
    <t>Intermediate Exposure Estimates</t>
  </si>
  <si>
    <t>Tox2</t>
  </si>
  <si>
    <t>Risk Estimation for Chronic, Non-Cancer Inhalation Exposures</t>
  </si>
  <si>
    <t>Chronic Exposure Estimates</t>
  </si>
  <si>
    <t>Tox3</t>
  </si>
  <si>
    <t>Cancer Risks</t>
  </si>
  <si>
    <t>Chronic Cancer Exposure Estimates</t>
  </si>
  <si>
    <t>Risk Estimate</t>
  </si>
  <si>
    <t>UR (ppm)-1</t>
  </si>
  <si>
    <t>Benchmark</t>
  </si>
  <si>
    <t xml:space="preserve">Worker </t>
  </si>
  <si>
    <t xml:space="preserve">ONU </t>
  </si>
  <si>
    <t>Tox4</t>
  </si>
  <si>
    <r>
      <t>10</t>
    </r>
    <r>
      <rPr>
        <b/>
        <vertAlign val="superscript"/>
        <sz val="10"/>
        <color theme="1"/>
        <rFont val="Calibri"/>
        <family val="2"/>
        <scheme val="minor"/>
      </rPr>
      <t>-4</t>
    </r>
    <r>
      <rPr>
        <b/>
        <sz val="10"/>
        <color theme="1"/>
        <rFont val="Calibri"/>
        <family val="2"/>
        <scheme val="minor"/>
      </rPr>
      <t>, 10</t>
    </r>
    <r>
      <rPr>
        <b/>
        <vertAlign val="superscript"/>
        <sz val="10"/>
        <color theme="1"/>
        <rFont val="Calibri"/>
        <family val="2"/>
        <scheme val="minor"/>
      </rPr>
      <t>-5</t>
    </r>
    <r>
      <rPr>
        <b/>
        <sz val="10"/>
        <color theme="1"/>
        <rFont val="Calibri"/>
        <family val="2"/>
        <scheme val="minor"/>
      </rPr>
      <t>, 10</t>
    </r>
    <r>
      <rPr>
        <b/>
        <vertAlign val="superscript"/>
        <sz val="10"/>
        <color theme="1"/>
        <rFont val="Calibri"/>
        <family val="2"/>
        <scheme val="minor"/>
      </rPr>
      <t>-6</t>
    </r>
  </si>
  <si>
    <t>Inhalation Cancer Risk Estimates</t>
  </si>
  <si>
    <t>Cancer Risk</t>
  </si>
  <si>
    <t>ONU: Central Tendency</t>
  </si>
  <si>
    <t>ONU: High End</t>
  </si>
  <si>
    <t>Worker: Central Tendency</t>
  </si>
  <si>
    <t>Worker: High End</t>
  </si>
  <si>
    <t>Summary of Risk Estimates for Inhalation Exposures to Workers by Condition of Use</t>
  </si>
  <si>
    <t>Benchmarks</t>
  </si>
  <si>
    <t>Inhalation
8-hr TWA</t>
  </si>
  <si>
    <t>Glove PF =</t>
  </si>
  <si>
    <t>OES Group</t>
  </si>
  <si>
    <t>Population</t>
  </si>
  <si>
    <t>Exposure Route</t>
  </si>
  <si>
    <t>Life Cycle Stage/ Category</t>
  </si>
  <si>
    <t>Subcategory</t>
  </si>
  <si>
    <t>Occupational Exposure Scenario</t>
  </si>
  <si>
    <t>Exposure Route and Duration</t>
  </si>
  <si>
    <t>Risk Estimates for No PPE*</t>
  </si>
  <si>
    <t>Risk Estimates with PPE</t>
  </si>
  <si>
    <t>Select the PPE APF or PF for Each OES, Duration, and Endpoint</t>
  </si>
  <si>
    <r>
      <t>Cancer (bench­mark = 10</t>
    </r>
    <r>
      <rPr>
        <b/>
        <vertAlign val="superscript"/>
        <sz val="9.5"/>
        <color rgb="FF000000"/>
        <rFont val="Times New Roman"/>
        <family val="1"/>
      </rPr>
      <t>-4</t>
    </r>
    <r>
      <rPr>
        <b/>
        <sz val="9.5"/>
        <color rgb="FF000000"/>
        <rFont val="Times New Roman"/>
        <family val="1"/>
      </rPr>
      <t>)</t>
    </r>
  </si>
  <si>
    <t>Acute Non-cancer</t>
  </si>
  <si>
    <t>Intermediate Non-cancer</t>
  </si>
  <si>
    <t>Chronic Non-cancer</t>
  </si>
  <si>
    <t>Cancer</t>
  </si>
  <si>
    <r>
      <t>Intermediate Non-cancer HEC (mg/m</t>
    </r>
    <r>
      <rPr>
        <b/>
        <vertAlign val="superscript"/>
        <sz val="9.5"/>
        <color rgb="FF000000"/>
        <rFont val="Times New Roman"/>
        <family val="1"/>
      </rPr>
      <t>3</t>
    </r>
    <r>
      <rPr>
        <b/>
        <sz val="9.5"/>
        <color rgb="FF000000"/>
        <rFont val="Times New Roman"/>
        <family val="1"/>
      </rPr>
      <t>)</t>
    </r>
  </si>
  <si>
    <r>
      <t>Chronic Non-cancer HEC (mg/m</t>
    </r>
    <r>
      <rPr>
        <b/>
        <vertAlign val="superscript"/>
        <sz val="9.5"/>
        <color rgb="FF000000"/>
        <rFont val="Times New Roman"/>
        <family val="1"/>
      </rPr>
      <t>3</t>
    </r>
    <r>
      <rPr>
        <b/>
        <sz val="9.5"/>
        <color rgb="FF000000"/>
        <rFont val="Times New Roman"/>
        <family val="1"/>
      </rPr>
      <t>)</t>
    </r>
  </si>
  <si>
    <r>
      <t>Cancer CSF (ppm)</t>
    </r>
    <r>
      <rPr>
        <b/>
        <vertAlign val="superscript"/>
        <sz val="9.5"/>
        <color rgb="FF000000"/>
        <rFont val="Times New Roman"/>
        <family val="1"/>
      </rPr>
      <t>-1</t>
    </r>
  </si>
  <si>
    <t>1a</t>
  </si>
  <si>
    <t>Inhalation</t>
  </si>
  <si>
    <t>Manufacture/
Domestic Manufacturing</t>
  </si>
  <si>
    <t>Domestic manufacture</t>
  </si>
  <si>
    <t>Manufacturing
(8-hr shift)</t>
  </si>
  <si>
    <t>Infrastructure/Distribution Operations</t>
  </si>
  <si>
    <t>APF</t>
  </si>
  <si>
    <t>High-End</t>
  </si>
  <si>
    <t>1b</t>
  </si>
  <si>
    <t>Infrastructure/Distribution Operations - Nonroutine</t>
  </si>
  <si>
    <t>1d</t>
  </si>
  <si>
    <t>Instrument and Electrical</t>
  </si>
  <si>
    <t>1e</t>
  </si>
  <si>
    <t>Instrument and Electrical - Nonroutine</t>
  </si>
  <si>
    <t>1f</t>
  </si>
  <si>
    <t>Instrument and Electrical - Turnaround</t>
  </si>
  <si>
    <t>1g</t>
  </si>
  <si>
    <t>Laboratory Technician</t>
  </si>
  <si>
    <t>1i</t>
  </si>
  <si>
    <t>Machinery and Specialists</t>
  </si>
  <si>
    <t>1j</t>
  </si>
  <si>
    <t>Machinery and Specialists - Turnaround</t>
  </si>
  <si>
    <t>N/A</t>
  </si>
  <si>
    <t>1k</t>
  </si>
  <si>
    <t>Maintenance</t>
  </si>
  <si>
    <t>1l</t>
  </si>
  <si>
    <t>Maintenance - Nonroutine</t>
  </si>
  <si>
    <t>1m</t>
  </si>
  <si>
    <t>Maintenance - Turnaround</t>
  </si>
  <si>
    <t>1n</t>
  </si>
  <si>
    <t>Operations Onsite</t>
  </si>
  <si>
    <t>1o</t>
  </si>
  <si>
    <t>Operations Onsite - Nonroutine</t>
  </si>
  <si>
    <t>1p</t>
  </si>
  <si>
    <t>Operations Onsite - Turnaround</t>
  </si>
  <si>
    <t>1q</t>
  </si>
  <si>
    <t>Safety Health and Engineering</t>
  </si>
  <si>
    <t>1c</t>
  </si>
  <si>
    <t>1r</t>
  </si>
  <si>
    <t>Manufacturing
(12-hr shift)</t>
  </si>
  <si>
    <t>Inhalation
12-hr TWA</t>
  </si>
  <si>
    <t>1s</t>
  </si>
  <si>
    <t>1u</t>
  </si>
  <si>
    <t>1v</t>
  </si>
  <si>
    <t>1w</t>
  </si>
  <si>
    <t>1x</t>
  </si>
  <si>
    <t>1z</t>
  </si>
  <si>
    <t>1aa</t>
  </si>
  <si>
    <t>1bb</t>
  </si>
  <si>
    <t>1cc</t>
  </si>
  <si>
    <t>1dd</t>
  </si>
  <si>
    <t>1ee</t>
  </si>
  <si>
    <t>1ff</t>
  </si>
  <si>
    <t>1gg</t>
  </si>
  <si>
    <t>1hh</t>
  </si>
  <si>
    <t>1t</t>
  </si>
  <si>
    <t>2a</t>
  </si>
  <si>
    <t xml:space="preserve">Manufacturing/ Importing
Processing/ Repackaging
</t>
  </si>
  <si>
    <t xml:space="preserve">Importing
Wholesale and retail trade (fuel) (e.g., mold releasing agent); Synthetic Rubber manufacturing; Petrochemical manufacturing
</t>
  </si>
  <si>
    <t>Repackaging (full-shift assumption)</t>
  </si>
  <si>
    <t>2b</t>
  </si>
  <si>
    <t>Repackaging 
(task-length assumption)</t>
  </si>
  <si>
    <t>3a</t>
  </si>
  <si>
    <t>Processing/ Processing as a Reactant
Processing/Use-non-incorporative activities
Processing/ Recycling</t>
  </si>
  <si>
    <t>Intermediate (Adhesive manufacturing; all other basic organic chemical manufacturing; fuel binder for solid rocket fuels; organic fiber manufacturing; petrochemical manufacturing; 
plastic material and resin manufacturing; propellant manufacturing; synthetic rubber manufacturing; paint and coating manufacturing)
Fuel (Petroleum Refineries)
Recycling</t>
  </si>
  <si>
    <t>Processing as a Reactant
(8-hr shift)</t>
  </si>
  <si>
    <t>3b</t>
  </si>
  <si>
    <t>3d</t>
  </si>
  <si>
    <t>3e</t>
  </si>
  <si>
    <t>3f</t>
  </si>
  <si>
    <t>3g</t>
  </si>
  <si>
    <t>3i</t>
  </si>
  <si>
    <t>3j</t>
  </si>
  <si>
    <t>3k</t>
  </si>
  <si>
    <t>3l</t>
  </si>
  <si>
    <t>3m</t>
  </si>
  <si>
    <t>3n</t>
  </si>
  <si>
    <t>3o</t>
  </si>
  <si>
    <t>3p</t>
  </si>
  <si>
    <t>3q</t>
  </si>
  <si>
    <t>3c</t>
  </si>
  <si>
    <t>3r</t>
  </si>
  <si>
    <t xml:space="preserve">Processing/ Processing as a Reactant
Processing/Use-non-incorporative activities
Processing/ Recycling
</t>
  </si>
  <si>
    <t>Processing as a Reactant
(12-hr shift)</t>
  </si>
  <si>
    <t>3s</t>
  </si>
  <si>
    <t>3u</t>
  </si>
  <si>
    <t>3v</t>
  </si>
  <si>
    <t>3w</t>
  </si>
  <si>
    <t>3x</t>
  </si>
  <si>
    <t>3z</t>
  </si>
  <si>
    <t>3aa</t>
  </si>
  <si>
    <t>3bb</t>
  </si>
  <si>
    <t>3cc</t>
  </si>
  <si>
    <t>3dd</t>
  </si>
  <si>
    <t>3ee</t>
  </si>
  <si>
    <t>3ff</t>
  </si>
  <si>
    <t>3gg</t>
  </si>
  <si>
    <t>3hh</t>
  </si>
  <si>
    <t>3t</t>
  </si>
  <si>
    <t xml:space="preserve">Processing/ Processing as a Reactant
</t>
  </si>
  <si>
    <t>Monomer used in polymerization process (Synthetic Rubber Manufacturing; Plastic material and resin manufacturing)</t>
  </si>
  <si>
    <t>Plastics and Rubber Polymerization</t>
  </si>
  <si>
    <t>4a</t>
  </si>
  <si>
    <t>Processing/ Processing -
Incorporation into formulation, mixture, or reaction product</t>
  </si>
  <si>
    <t xml:space="preserve">Intermediate (Petrochemical manufacturing)  
Other (Oil and gas drilling, extraction, and support activities)  </t>
  </si>
  <si>
    <t>Processing - Incorporation into Formulation, Mixture, or Reaction Product
(8-hr shift)</t>
  </si>
  <si>
    <t>4b</t>
  </si>
  <si>
    <t>4d</t>
  </si>
  <si>
    <t>4e</t>
  </si>
  <si>
    <t>4f</t>
  </si>
  <si>
    <t>4g</t>
  </si>
  <si>
    <t>4i</t>
  </si>
  <si>
    <t>4j</t>
  </si>
  <si>
    <t>4k</t>
  </si>
  <si>
    <t>4l</t>
  </si>
  <si>
    <t>4m</t>
  </si>
  <si>
    <t>4n</t>
  </si>
  <si>
    <t>4o</t>
  </si>
  <si>
    <t>4p</t>
  </si>
  <si>
    <t>4q</t>
  </si>
  <si>
    <t>4c</t>
  </si>
  <si>
    <t>4r</t>
  </si>
  <si>
    <t>Processing - Incorporation into Formulation, Mixture, or Reaction Product
(12-hr shift)</t>
  </si>
  <si>
    <t>4s</t>
  </si>
  <si>
    <t>4u</t>
  </si>
  <si>
    <t>4v</t>
  </si>
  <si>
    <t>4w</t>
  </si>
  <si>
    <t>4x</t>
  </si>
  <si>
    <t>4z</t>
  </si>
  <si>
    <t>4aa</t>
  </si>
  <si>
    <t>4bb</t>
  </si>
  <si>
    <t>4cc</t>
  </si>
  <si>
    <t>4dd</t>
  </si>
  <si>
    <t>4ee</t>
  </si>
  <si>
    <t>4ff</t>
  </si>
  <si>
    <t>4gg</t>
  </si>
  <si>
    <t>4hh</t>
  </si>
  <si>
    <t>4t</t>
  </si>
  <si>
    <t>5a</t>
  </si>
  <si>
    <t>Processing/ Processing –incorporation into formulation, mixture, or reaction product
Processing/ Processing - Incorporation into article</t>
  </si>
  <si>
    <t>Plasticizer (Asphalt paving, roofing, and coating materials manufacturing)
Monomers (Plastic product manufacturing; plastic material and resin manufacturing; synthetic rubber manufacturing)
Monomer (Rubber product manufacturing)</t>
  </si>
  <si>
    <t xml:space="preserve">Plastics and Rubber Compounding </t>
  </si>
  <si>
    <t>5b</t>
  </si>
  <si>
    <t>6a</t>
  </si>
  <si>
    <t>Plastics and Rubber Converting</t>
  </si>
  <si>
    <t>6b</t>
  </si>
  <si>
    <t>7a</t>
  </si>
  <si>
    <t>Commercial Use/ Other use</t>
  </si>
  <si>
    <t>Laboratory Chemicals</t>
  </si>
  <si>
    <t>Use of Laboratory Chemicals</t>
  </si>
  <si>
    <t>7c</t>
  </si>
  <si>
    <t>7d</t>
  </si>
  <si>
    <t>7f</t>
  </si>
  <si>
    <t>Industrial Use / Adhesives and sealants
Commercial Use / Paints and coatings 
Commercial Use / Adhesives and sealants</t>
  </si>
  <si>
    <t>Adhesives and sealants, including epoxy resins
Paints and coatings, including aerosol spray paint 
Adhesives and sealants, including epoxy resins</t>
  </si>
  <si>
    <t>Paints, Coatings, Adhesives, and Sealants</t>
  </si>
  <si>
    <t>9a</t>
  </si>
  <si>
    <t>Disposal</t>
  </si>
  <si>
    <t>Recycling (full-shift assumption)</t>
  </si>
  <si>
    <t>9b</t>
  </si>
  <si>
    <t>Recycling 
(task-length assumption)</t>
  </si>
  <si>
    <t>Waste Handling, Treatment, and Disposal (full-shift assumption)</t>
  </si>
  <si>
    <t>10a</t>
  </si>
  <si>
    <t>Waste Handling, Treatment, and Disposal 
(task-length assumption)</t>
  </si>
  <si>
    <t>Inhalation Exposure</t>
  </si>
  <si>
    <t>Exposure Type 
(select)</t>
  </si>
  <si>
    <t>Processing - Polymerization</t>
  </si>
  <si>
    <r>
      <t>C</t>
    </r>
    <r>
      <rPr>
        <b/>
        <vertAlign val="subscript"/>
        <sz val="10"/>
        <rFont val="Calibri"/>
        <family val="2"/>
        <scheme val="minor"/>
      </rPr>
      <t>1,3-BD, 8-hr TWA</t>
    </r>
    <r>
      <rPr>
        <b/>
        <sz val="10"/>
        <rFont val="Calibri"/>
        <family val="2"/>
        <scheme val="minor"/>
      </rPr>
      <t xml:space="preserve"> (ppm)</t>
    </r>
  </si>
  <si>
    <r>
      <t>ADC</t>
    </r>
    <r>
      <rPr>
        <b/>
        <vertAlign val="subscript"/>
        <sz val="10"/>
        <rFont val="Calibri"/>
        <family val="2"/>
        <scheme val="minor"/>
      </rPr>
      <t>1,3-BD, 24-hr TWA</t>
    </r>
    <r>
      <rPr>
        <b/>
        <sz val="10"/>
        <rFont val="Calibri"/>
        <family val="2"/>
        <scheme val="minor"/>
      </rPr>
      <t xml:space="preserve"> (ppm)</t>
    </r>
  </si>
  <si>
    <r>
      <t>LADC</t>
    </r>
    <r>
      <rPr>
        <b/>
        <vertAlign val="subscript"/>
        <sz val="10"/>
        <rFont val="Calibri"/>
        <family val="2"/>
        <scheme val="minor"/>
      </rPr>
      <t>1,3-BD, 24-hr TWA</t>
    </r>
    <r>
      <rPr>
        <b/>
        <sz val="10"/>
        <rFont val="Calibri"/>
        <family val="2"/>
        <scheme val="minor"/>
      </rPr>
      <t xml:space="preserve"> (ppm)</t>
    </r>
  </si>
  <si>
    <r>
      <t>C</t>
    </r>
    <r>
      <rPr>
        <b/>
        <vertAlign val="subscript"/>
        <sz val="10"/>
        <rFont val="Calibri"/>
        <family val="2"/>
        <scheme val="minor"/>
      </rPr>
      <t>1,3-BD, 12-hr TWA</t>
    </r>
    <r>
      <rPr>
        <b/>
        <sz val="10"/>
        <rFont val="Calibri"/>
        <family val="2"/>
        <scheme val="minor"/>
      </rPr>
      <t xml:space="preserve"> (ppm)</t>
    </r>
  </si>
  <si>
    <t>Risk Estimation for 8-hr Inhalation Exposures</t>
  </si>
  <si>
    <t>Risk Estimation for 12-hr Inhalation Exposures</t>
  </si>
  <si>
    <t>Risk Type</t>
  </si>
  <si>
    <t>Toxicity Endpoint</t>
  </si>
  <si>
    <t>Study</t>
  </si>
  <si>
    <t>No Respirator</t>
  </si>
  <si>
    <t>APF = 10</t>
  </si>
  <si>
    <t>APF = 25</t>
  </si>
  <si>
    <t>APF = 50</t>
  </si>
  <si>
    <t>APF = 1,000</t>
  </si>
  <si>
    <t>APF = 10,000</t>
  </si>
  <si>
    <t>Acute, Non-Cancer</t>
  </si>
  <si>
    <t>[No acute POD derived]</t>
  </si>
  <si>
    <t>None</t>
  </si>
  <si>
    <t>-</t>
  </si>
  <si>
    <t>Intermediate, Non Cancer</t>
  </si>
  <si>
    <t>Chronic, Non-Cancer</t>
  </si>
  <si>
    <r>
      <t>UR (ppm)</t>
    </r>
    <r>
      <rPr>
        <b/>
        <vertAlign val="superscript"/>
        <sz val="10"/>
        <rFont val="Calibri"/>
        <family val="2"/>
        <scheme val="minor"/>
      </rPr>
      <t>-1</t>
    </r>
  </si>
  <si>
    <t>Chronic, Cancer</t>
  </si>
  <si>
    <t>=</t>
  </si>
  <si>
    <t>Look-up Values and Risk Parameter Values</t>
  </si>
  <si>
    <t>Based on health data provided 7/29/25</t>
  </si>
  <si>
    <t xml:space="preserve">Inhalation </t>
  </si>
  <si>
    <t>Dermal</t>
  </si>
  <si>
    <t>Acute and Chronic, Non-Cancer Parameters</t>
  </si>
  <si>
    <t>Cancer Parameters</t>
  </si>
  <si>
    <t>Look-up Table Values</t>
  </si>
  <si>
    <t>Code</t>
  </si>
  <si>
    <t>Uncertainty Factors (UFs) for Benchmark MOE</t>
  </si>
  <si>
    <t>HED (mg/kg-d)</t>
  </si>
  <si>
    <r>
      <t>UR (ppm)</t>
    </r>
    <r>
      <rPr>
        <b/>
        <vertAlign val="superscript"/>
        <sz val="11"/>
        <color theme="1"/>
        <rFont val="Calibri"/>
        <family val="2"/>
        <scheme val="minor"/>
      </rPr>
      <t>-1</t>
    </r>
  </si>
  <si>
    <r>
      <t>CSF (mg/kg-d)</t>
    </r>
    <r>
      <rPr>
        <b/>
        <vertAlign val="superscript"/>
        <sz val="11"/>
        <color rgb="FFFF0000"/>
        <rFont val="Calibri"/>
        <family val="2"/>
        <scheme val="minor"/>
      </rPr>
      <t>-1</t>
    </r>
  </si>
  <si>
    <t>Exposure Percentiles</t>
  </si>
  <si>
    <t>Target Cancer Risk Level</t>
  </si>
  <si>
    <t>--</t>
  </si>
  <si>
    <t>Intermediate, Non-Cancer</t>
  </si>
  <si>
    <t> Developmental Toxicity</t>
  </si>
  <si>
    <t>Decreased fetal body weight</t>
  </si>
  <si>
    <t>Hackett et al, 1987</t>
  </si>
  <si>
    <t>Increased leukemia and bladder cancer incidence</t>
  </si>
  <si>
    <t>Sathiakumar, 2021a, b</t>
  </si>
  <si>
    <t>HEC conversion factor</t>
  </si>
  <si>
    <t>ppm per mg/m3</t>
  </si>
  <si>
    <t>1,3-Butadiene MW</t>
  </si>
  <si>
    <t>g/mol</t>
  </si>
  <si>
    <t>Molar Volume</t>
  </si>
  <si>
    <t>L/mol</t>
  </si>
  <si>
    <t>Data for Risk Graph on Dashboard</t>
  </si>
  <si>
    <t>Occupational Non-user</t>
  </si>
  <si>
    <t>8-hr TWA Exposures Worker Type
(select) Exposure Estimates</t>
  </si>
  <si>
    <t>Summary of Exposure Levels</t>
  </si>
  <si>
    <t>Exposure Frequency 
(day/yr)</t>
  </si>
  <si>
    <t>TWA Exposures</t>
  </si>
  <si>
    <t>Short-term Exposures</t>
  </si>
  <si>
    <t>TWA Data Points</t>
  </si>
  <si>
    <t>STEL Data Points</t>
  </si>
  <si>
    <t>Sources</t>
  </si>
  <si>
    <r>
      <t>C</t>
    </r>
    <r>
      <rPr>
        <b/>
        <vertAlign val="subscript"/>
        <sz val="10"/>
        <rFont val="Calibri"/>
        <family val="2"/>
        <scheme val="minor"/>
      </rPr>
      <t>1,3-BD, 8- or 12-hr TWA</t>
    </r>
    <r>
      <rPr>
        <b/>
        <sz val="10"/>
        <rFont val="Calibri"/>
        <family val="2"/>
        <scheme val="minor"/>
      </rPr>
      <t xml:space="preserve"> (ppm)</t>
    </r>
  </si>
  <si>
    <r>
      <t>C</t>
    </r>
    <r>
      <rPr>
        <b/>
        <vertAlign val="subscript"/>
        <sz val="10"/>
        <rFont val="Calibri"/>
        <family val="2"/>
        <scheme val="minor"/>
      </rPr>
      <t xml:space="preserve">1,3-BD, 15-min TWA </t>
    </r>
    <r>
      <rPr>
        <b/>
        <sz val="10"/>
        <rFont val="Calibri"/>
        <family val="2"/>
        <scheme val="minor"/>
      </rPr>
      <t>(ppm)</t>
    </r>
  </si>
  <si>
    <r>
      <t>AC</t>
    </r>
    <r>
      <rPr>
        <b/>
        <vertAlign val="subscript"/>
        <sz val="10"/>
        <rFont val="Calibri"/>
        <family val="2"/>
        <scheme val="minor"/>
      </rPr>
      <t>1,3-BD, 8- or 12-hr TWA</t>
    </r>
    <r>
      <rPr>
        <b/>
        <sz val="10"/>
        <rFont val="Calibri"/>
        <family val="2"/>
        <scheme val="minor"/>
      </rPr>
      <t xml:space="preserve"> (ppm)</t>
    </r>
  </si>
  <si>
    <t>ACC data: using maximum likelihood estimation (MLE) to estimate non-detects</t>
  </si>
  <si>
    <t>Manufacturing (Infrastructure/Distribution Operations - Nonroutine)</t>
  </si>
  <si>
    <t>ACC data: using substitution method to estimate non-detects (due to low number of samples above the method detection limit)</t>
  </si>
  <si>
    <t>ACC data: using MLE to estimate non-detects</t>
  </si>
  <si>
    <t>Manufacturing (Instrument and Electrical)</t>
  </si>
  <si>
    <t>Manufacturing (Instrument and Electrical - Nonroutine)</t>
  </si>
  <si>
    <t>Manufacturing (Instrument and Electrical - Turnaround)</t>
  </si>
  <si>
    <t>Manufacturing (Laboratory Technician)</t>
  </si>
  <si>
    <t>Manufacturing (Machinery and Specialists)</t>
  </si>
  <si>
    <t>Manufacturing (Machinery and Specialists - Turnaround)</t>
  </si>
  <si>
    <t>Manufacturing (Maintenance)</t>
  </si>
  <si>
    <t>Manufacturing (Maintenance - Nonroutine)</t>
  </si>
  <si>
    <t>Manufacturing (Maintenance - Turnaround)</t>
  </si>
  <si>
    <t>Manufacturing (Operations Onsite)</t>
  </si>
  <si>
    <t>Manufacturing (Operations Onsite - Nonroutine)</t>
  </si>
  <si>
    <t>Manufacturing (Operations Onsite - Turnaround)</t>
  </si>
  <si>
    <t>Manufacturing (Safety Health and Engineering)</t>
  </si>
  <si>
    <t xml:space="preserve">ACC data: Used task-length unloading data greater than 15 minutes from manufacturing/processing as analogous for repackaging. In this estimate, the task-length exposure is assumed to occur for the entire 8-hour shift </t>
  </si>
  <si>
    <t xml:space="preserve">ONU data not available; used the central tendency from worker estimates. </t>
  </si>
  <si>
    <t>Repackaging (task-length assumption)</t>
  </si>
  <si>
    <t>ACC data: Used task-length unloading data greater than 15 minutes from manufacturing/processing as analogous for repackaging. In this estimate, the task-length exposure is assumed to occur only once per day, and 0 exposure is assumed for the remainder of the 8-hour shift</t>
  </si>
  <si>
    <t>Processing as a Reactant (Infrastructure/Distribution Operations)</t>
  </si>
  <si>
    <t>Processing as a Reactant (Infrastructure/Distribution Operations - Nonroutine)</t>
  </si>
  <si>
    <t>Processing as a Reactant (Instrument and Electrical)</t>
  </si>
  <si>
    <t>Processing as a Reactant (Instrument and Electrical - Nonroutine)</t>
  </si>
  <si>
    <t>Processing as a Reactant (Instrument and Electrical - Turnaround)</t>
  </si>
  <si>
    <t>Processing as a Reactant (Laboratory Technician)</t>
  </si>
  <si>
    <t>Processing as a Reactant (Machinery and Specialists)</t>
  </si>
  <si>
    <t>Processing as a Reactant (Machinery and Specialists - Turnaround)</t>
  </si>
  <si>
    <t>Processing as a Reactant (Maintenance)</t>
  </si>
  <si>
    <t>Processing as a Reactant (Maintenance - Nonroutine)</t>
  </si>
  <si>
    <t>Processing as a Reactant (Maintenance - Turnaround)</t>
  </si>
  <si>
    <t>Processing as a Reactant (Operations Onsite)</t>
  </si>
  <si>
    <t>Processing as a Reactant (Operations Onsite - Nonroutine)</t>
  </si>
  <si>
    <t>Processing as a Reactant (Operations Onsite - Turnaround)</t>
  </si>
  <si>
    <t>Processing as a Reactant (Safety Health and Engineering)</t>
  </si>
  <si>
    <t>CT exposures from weighted means of multiple sources, HE from the 95th percentile of max values from multiple sources</t>
  </si>
  <si>
    <t>CT exposures from weighted means from multiple sources, HE from the 95th percentile of max values from multiple sources</t>
  </si>
  <si>
    <t>Processing - Incorporation into Formulation (Infrastructure/Distribution Operations)</t>
  </si>
  <si>
    <t>Processing - Incorporation into Formulation (Infrastructure/Distribution Operations - Nonroutine)</t>
  </si>
  <si>
    <t>Processing - Incorporation into Formulation (Instrument and Electrical)</t>
  </si>
  <si>
    <t>Processing - Incorporation into Formulation (Instrument and Electrical - Nonroutine)</t>
  </si>
  <si>
    <t>Processing - Incorporation into Formulation (Instrument and Electrical - Turnaround)</t>
  </si>
  <si>
    <t>Processing - Incorporation into Formulation (Laboratory Technician)</t>
  </si>
  <si>
    <t>Processing - Incorporation into Formulation (Machinery and Specialists)</t>
  </si>
  <si>
    <t>Processing - Incorporation into Formulation (Machinery and Specialists - Turnaround)</t>
  </si>
  <si>
    <t>Processing - Incorporation into Formulation (Maintenance)</t>
  </si>
  <si>
    <t>Processing - Incorporation into Formulation (Maintenance - Nonroutine)</t>
  </si>
  <si>
    <t>Processing - Incorporation into Formulation (Maintenance - Turnaround)</t>
  </si>
  <si>
    <t>Processing - Incorporation into Formulation (Operations Onsite)</t>
  </si>
  <si>
    <t>Processing - Incorporation into Formulation (Operations Onsite - Nonroutine)</t>
  </si>
  <si>
    <t>Processing - Incorporation into Formulation (Operations Onsite - Turnaround)</t>
  </si>
  <si>
    <t>Processing - Incorporation into Formulation (Safety Health and Engineering)</t>
  </si>
  <si>
    <t>Plastics and Rubber Compounding</t>
  </si>
  <si>
    <t>Multiple sources: using MLE to estimate non-detects</t>
  </si>
  <si>
    <t>Multiple sources: using MLE to estimate non-detects. Same dataset as 12 hour converting</t>
  </si>
  <si>
    <t>Multiple sources: using MLE to estimate non-detects. Same dataset as 12 hour Compounding</t>
  </si>
  <si>
    <t>Use of Laboratory Chemicals (Laboratory Technician)</t>
  </si>
  <si>
    <t>ACC data: Used full-shift data from lab technicians from manufacturing/processing as analogous for commercial use of laboratory chemicals.</t>
  </si>
  <si>
    <t>Application of Paints, Coatings, Adhesives, and Sealants</t>
  </si>
  <si>
    <t xml:space="preserve">All values were below the LOD. Used LOD for the HE and LOD/2 for CT. </t>
  </si>
  <si>
    <t>ACC data: Used task-length waste handling data greater than 15 minutes from manufacturing/processing as analogous for recycling and waste handling. In this estimate, the task-length exposure is assumed to occur for the entire 8-hour shift. Due to the low number of samples above the method detection limit, a substitution method was used for non-detect samples.</t>
  </si>
  <si>
    <t>Recycling (task-length assumption)</t>
  </si>
  <si>
    <t>ACC data: Used task-length waste handling data greater than 15 minutes from manufacturing/processing as analogous for recycling and waste handling. In this estimate, the task-length exposure is assumed to occur only once per day, and 0 exposure is assumed for the remainder of the 8-hour shift. Due to the low number of samples above the method detection limit, a substitution method was used for non-detect samples</t>
  </si>
  <si>
    <t>Waste Handling, Treatment, and Disposal (task-length assumption)</t>
  </si>
  <si>
    <t>ACC data: Used task-length waste handling data greater than 15 minutes from manufacturing/processing as analogous for recycling and waste handling. In this estimate, the task-length exposure is assumed to occur only once per day, and 0 exposure is assumed for the remainder of the 8-hour shift. Due to the low number of samples above the method detection limit, a substitution method was used for non-detect samples.</t>
  </si>
  <si>
    <t>Conditions of Use</t>
  </si>
  <si>
    <t>Exposure Data Types</t>
  </si>
  <si>
    <t>Monitoring Data</t>
  </si>
  <si>
    <t>Modeled Data</t>
  </si>
  <si>
    <t>Worker Type</t>
  </si>
  <si>
    <t>1,3-Butadiene</t>
  </si>
  <si>
    <t>Average Adult Worker</t>
  </si>
  <si>
    <t>MW</t>
  </si>
  <si>
    <t>OSHA PEL</t>
  </si>
  <si>
    <t>ppm</t>
  </si>
  <si>
    <t>BMDL Percentile</t>
  </si>
  <si>
    <r>
      <t>mg/m</t>
    </r>
    <r>
      <rPr>
        <vertAlign val="superscript"/>
        <sz val="10"/>
        <rFont val="Calibri"/>
        <family val="2"/>
      </rPr>
      <t>3</t>
    </r>
  </si>
  <si>
    <t>Unit Conversions</t>
  </si>
  <si>
    <t>Micrograms to milligrams</t>
  </si>
  <si>
    <r>
      <rPr>
        <sz val="10"/>
        <rFont val="Calibri"/>
        <family val="2"/>
      </rPr>
      <t>μ</t>
    </r>
    <r>
      <rPr>
        <sz val="10"/>
        <rFont val="Arial"/>
        <family val="2"/>
      </rPr>
      <t>g/mg</t>
    </r>
  </si>
  <si>
    <t>Assigned Protection Factor</t>
  </si>
  <si>
    <t>Parameter Name</t>
  </si>
  <si>
    <t>Symbol</t>
  </si>
  <si>
    <t>Value</t>
  </si>
  <si>
    <t>Unit</t>
  </si>
  <si>
    <t>Occupational Exposure Duration (8-hr)</t>
  </si>
  <si>
    <t>ED_8</t>
  </si>
  <si>
    <t xml:space="preserve">hr/day </t>
  </si>
  <si>
    <t>Occupational Exposure Duration (12-hr)</t>
  </si>
  <si>
    <t>ED_12</t>
  </si>
  <si>
    <t>Continuous Exposure Duration (24-hr)</t>
  </si>
  <si>
    <t>ED_24</t>
  </si>
  <si>
    <t xml:space="preserve">Occupational Exposure Frequency </t>
  </si>
  <si>
    <t>EF</t>
  </si>
  <si>
    <t xml:space="preserve">day/yr </t>
  </si>
  <si>
    <t>Exposure Frequency - 12 hr</t>
  </si>
  <si>
    <t>EF_12</t>
  </si>
  <si>
    <t>day/yr</t>
  </si>
  <si>
    <t>Exposure Frequency - Nonroutine</t>
  </si>
  <si>
    <t>EF_5</t>
  </si>
  <si>
    <t>Exposure Frequency - Turnaround</t>
  </si>
  <si>
    <t>EF_14</t>
  </si>
  <si>
    <t>Continuous Exposure Frequency</t>
  </si>
  <si>
    <t>EF_C</t>
  </si>
  <si>
    <t>Working Years Per Lifetime (Mid)</t>
  </si>
  <si>
    <t>WY_mid</t>
  </si>
  <si>
    <t xml:space="preserve">yr </t>
  </si>
  <si>
    <t>Working Years Per Lifetime (High)</t>
  </si>
  <si>
    <t>WY_high</t>
  </si>
  <si>
    <t>Lifetime Years for LADC</t>
  </si>
  <si>
    <t>LT</t>
  </si>
  <si>
    <t>Averaging time For ADC (Mid), non-cancer occupational</t>
  </si>
  <si>
    <t>AT_ADC_mid</t>
  </si>
  <si>
    <t xml:space="preserve">hr </t>
  </si>
  <si>
    <t>Averaging time For ADC (High), non-cancer occupational</t>
  </si>
  <si>
    <t>AT_ADC_high</t>
  </si>
  <si>
    <t>Averaging time For LADC, cancer occupational</t>
  </si>
  <si>
    <t>AT_LADC</t>
  </si>
  <si>
    <t>Averaging time for CRD (Mid), non-cancer continuous</t>
  </si>
  <si>
    <t>AT_CRD_mid</t>
  </si>
  <si>
    <t>day</t>
  </si>
  <si>
    <t>Averaging time for CRD (High), non-cancer continuous</t>
  </si>
  <si>
    <t>AT_CRD_high</t>
  </si>
  <si>
    <t>Averaging time for LCRD, cancer continuous</t>
  </si>
  <si>
    <t>AT_LCRD</t>
  </si>
  <si>
    <t>Breathing Ratio</t>
  </si>
  <si>
    <t>Breathing_Ratio</t>
  </si>
  <si>
    <t>Averaging time For ADC Intermediate, non-cancer occupational</t>
  </si>
  <si>
    <t>AT_ADC_ST</t>
  </si>
  <si>
    <t>Exposure Days - Intermediate</t>
  </si>
  <si>
    <t>EF_ST</t>
  </si>
  <si>
    <t>Averaging time for CRD (Intermediate), non-cancer continuous</t>
  </si>
  <si>
    <t>AT_CRD_ST</t>
  </si>
  <si>
    <t>Acute Averaging Time</t>
  </si>
  <si>
    <t>AT_AC</t>
  </si>
  <si>
    <t>Exposure Factors</t>
  </si>
  <si>
    <t>Woman of Childbearing Age</t>
  </si>
  <si>
    <t>Characterization of Value</t>
  </si>
  <si>
    <t>Body Weight, BW (kg)</t>
  </si>
  <si>
    <r>
      <t>1 Hand Surface Area (cm</t>
    </r>
    <r>
      <rPr>
        <b/>
        <vertAlign val="superscript"/>
        <sz val="11"/>
        <color theme="1"/>
        <rFont val="Calibri"/>
        <family val="2"/>
        <scheme val="minor"/>
      </rPr>
      <t>2</t>
    </r>
    <r>
      <rPr>
        <b/>
        <sz val="11"/>
        <color theme="1"/>
        <rFont val="Calibri"/>
        <family val="2"/>
        <scheme val="minor"/>
      </rPr>
      <t>)</t>
    </r>
  </si>
  <si>
    <r>
      <t>2 Hand Surface Area (cm</t>
    </r>
    <r>
      <rPr>
        <b/>
        <vertAlign val="superscript"/>
        <sz val="11"/>
        <color theme="1"/>
        <rFont val="Calibri"/>
        <family val="2"/>
        <scheme val="minor"/>
      </rPr>
      <t>2</t>
    </r>
    <r>
      <rPr>
        <b/>
        <sz val="11"/>
        <color theme="1"/>
        <rFont val="Calibri"/>
        <family val="2"/>
        <scheme val="minor"/>
      </rPr>
      <t>)</t>
    </r>
  </si>
  <si>
    <t>Working Years - High-End (yr)</t>
  </si>
  <si>
    <t>Working Years - Central Tendency (yr)</t>
  </si>
  <si>
    <t>Lifetime</t>
  </si>
  <si>
    <t>Adjusted to match lifetable assumptions</t>
  </si>
  <si>
    <t>Woman of Childbearing Age Exposure Factors:</t>
  </si>
  <si>
    <t>Body Weight:</t>
  </si>
  <si>
    <t>From the Exposure Factors Handbook Table 8-5: Mean and Percentile Body Weights (kg) for Females Derived from NHANES (1990-2006) (1)</t>
  </si>
  <si>
    <t>Age 16 to &lt;21 years: 65.9 kg (mean)</t>
  </si>
  <si>
    <t>Age 21 to &lt;30 years: 71.9 kg (mean)</t>
  </si>
  <si>
    <t>Age 30 to &lt;40 years: 74.8 kg (mean)</t>
  </si>
  <si>
    <t>Age 40 to &lt;50 years: 77.1 kg (mean)</t>
  </si>
  <si>
    <t>(1) U.S. Environmental Protection Agency (EPA). (2011) Exposure Factors Handbook: 2011 Edition. National Center for Environmental Assessment, Washington, DC; EPA/600/R-09/052F. Available from the National Technical Information Service, Springfield, VA, and online at https://nepis.epa.gov/Exe/ZyPURL.cgi?Dockey=P100F2OS.txtn.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</si>
</sst>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
    <numFmt numFmtId="165" formatCode="0.000"/>
    <numFmt numFmtId="166" formatCode="0.0E+00"/>
    <numFmt numFmtId="167" formatCode="0.0000"/>
    <numFmt numFmtId="168" formatCode="0.0%"/>
    <numFmt numFmtId="169" formatCode="#,##0.0"/>
    <numFmt numFmtId="170" formatCode="0.00000"/>
    <numFmt numFmtId="171" formatCode="#,##0.0000"/>
  </numFmts>
  <fonts count="60">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4"/>
      <color theme="1"/>
      <name val="Calibri"/>
      <family val="2"/>
      <scheme val="minor"/>
    </font>
    <font>
      <b/>
      <vertAlign val="superscript"/>
      <sz val="11"/>
      <color theme="1"/>
      <name val="Calibri"/>
      <family val="2"/>
      <scheme val="minor"/>
    </font>
    <font>
      <b/>
      <sz val="16"/>
      <color theme="1"/>
      <name val="Calibri"/>
      <family val="2"/>
      <scheme val="minor"/>
    </font>
    <font>
      <sz val="10"/>
      <color theme="1"/>
      <name val="Calibri"/>
      <family val="2"/>
      <scheme val="minor"/>
    </font>
    <font>
      <b/>
      <sz val="10"/>
      <color theme="1"/>
      <name val="Calibri"/>
      <family val="2"/>
      <scheme val="minor"/>
    </font>
    <font>
      <b/>
      <sz val="10"/>
      <name val="Calibri"/>
      <family val="2"/>
      <scheme val="minor"/>
    </font>
    <font>
      <b/>
      <vertAlign val="subscript"/>
      <sz val="10"/>
      <name val="Calibri"/>
      <family val="2"/>
      <scheme val="minor"/>
    </font>
    <font>
      <b/>
      <sz val="16"/>
      <name val="Calibri"/>
      <family val="2"/>
      <scheme val="minor"/>
    </font>
    <font>
      <sz val="10"/>
      <name val="Calibri"/>
      <family val="2"/>
      <scheme val="minor"/>
    </font>
    <font>
      <b/>
      <vertAlign val="superscript"/>
      <sz val="10"/>
      <color theme="1"/>
      <name val="Calibri"/>
      <family val="2"/>
      <scheme val="minor"/>
    </font>
    <font>
      <sz val="11"/>
      <color theme="0" tint="-4.9989318521683403E-2"/>
      <name val="Calibri"/>
      <family val="2"/>
      <scheme val="minor"/>
    </font>
    <font>
      <sz val="11"/>
      <color rgb="FFFF0000"/>
      <name val="Calibri"/>
      <family val="2"/>
      <scheme val="minor"/>
    </font>
    <font>
      <u/>
      <sz val="11"/>
      <color theme="1"/>
      <name val="Calibri"/>
      <family val="2"/>
      <scheme val="minor"/>
    </font>
    <font>
      <sz val="11"/>
      <color theme="1"/>
      <name val="Calibri"/>
      <family val="2"/>
      <scheme val="minor"/>
    </font>
    <font>
      <i/>
      <sz val="11"/>
      <color theme="1"/>
      <name val="Calibri"/>
      <family val="2"/>
      <scheme val="minor"/>
    </font>
    <font>
      <b/>
      <sz val="11"/>
      <color rgb="FFFF0000"/>
      <name val="Calibri"/>
      <family val="2"/>
      <scheme val="minor"/>
    </font>
    <font>
      <b/>
      <sz val="10"/>
      <color rgb="FF000000"/>
      <name val="Calibri"/>
      <family val="2"/>
      <scheme val="minor"/>
    </font>
    <font>
      <b/>
      <i/>
      <sz val="16"/>
      <name val="Calibri"/>
      <family val="2"/>
      <scheme val="minor"/>
    </font>
    <font>
      <sz val="14"/>
      <name val="Calibri"/>
      <family val="2"/>
      <scheme val="minor"/>
    </font>
    <font>
      <b/>
      <i/>
      <sz val="14"/>
      <name val="Calibri"/>
      <family val="2"/>
      <scheme val="minor"/>
    </font>
    <font>
      <b/>
      <sz val="14"/>
      <name val="Calibri"/>
      <family val="2"/>
      <scheme val="minor"/>
    </font>
    <font>
      <b/>
      <sz val="11"/>
      <color theme="9" tint="0.79998168889431442"/>
      <name val="Calibri"/>
      <family val="2"/>
      <scheme val="minor"/>
    </font>
    <font>
      <b/>
      <i/>
      <sz val="10"/>
      <name val="Calibri"/>
      <family val="2"/>
      <scheme val="minor"/>
    </font>
    <font>
      <b/>
      <sz val="10"/>
      <color theme="8" tint="0.79998168889431442"/>
      <name val="Calibri"/>
      <family val="2"/>
      <scheme val="minor"/>
    </font>
    <font>
      <u/>
      <sz val="10"/>
      <color theme="1"/>
      <name val="Calibri"/>
      <family val="2"/>
      <scheme val="minor"/>
    </font>
    <font>
      <sz val="10"/>
      <color rgb="FFFF0000"/>
      <name val="Calibri"/>
      <family val="2"/>
      <scheme val="minor"/>
    </font>
    <font>
      <sz val="10"/>
      <color theme="0" tint="-4.9989318521683403E-2"/>
      <name val="Calibri"/>
      <family val="2"/>
      <scheme val="minor"/>
    </font>
    <font>
      <sz val="10"/>
      <name val="Arial"/>
      <family val="2"/>
    </font>
    <font>
      <sz val="10"/>
      <name val="Calibri"/>
      <family val="2"/>
    </font>
    <font>
      <vertAlign val="superscript"/>
      <sz val="10"/>
      <name val="Calibri"/>
      <family val="2"/>
    </font>
    <font>
      <b/>
      <sz val="12"/>
      <name val="Calibri"/>
      <family val="2"/>
    </font>
    <font>
      <b/>
      <sz val="10"/>
      <name val="Calibri"/>
      <family val="2"/>
    </font>
    <font>
      <sz val="8"/>
      <name val="Calibri"/>
      <family val="2"/>
      <scheme val="minor"/>
    </font>
    <font>
      <b/>
      <sz val="16"/>
      <color theme="1"/>
      <name val="Times New Roman"/>
      <family val="1"/>
    </font>
    <font>
      <b/>
      <sz val="11"/>
      <color theme="1"/>
      <name val="Arial"/>
      <family val="2"/>
    </font>
    <font>
      <sz val="11"/>
      <color theme="1"/>
      <name val="Arial"/>
      <family val="2"/>
    </font>
    <font>
      <sz val="11"/>
      <name val="Arial"/>
      <family val="2"/>
    </font>
    <font>
      <b/>
      <sz val="11"/>
      <color rgb="FFFF0000"/>
      <name val="Arial"/>
      <family val="2"/>
    </font>
    <font>
      <b/>
      <sz val="11"/>
      <color theme="1"/>
      <name val="Times New Roman"/>
      <family val="1"/>
    </font>
    <font>
      <sz val="11"/>
      <color theme="1"/>
      <name val="Times New Roman"/>
      <family val="1"/>
    </font>
    <font>
      <b/>
      <sz val="12"/>
      <color theme="1"/>
      <name val="Times New Roman"/>
      <family val="1"/>
    </font>
    <font>
      <b/>
      <sz val="9.5"/>
      <color theme="1"/>
      <name val="Times New Roman"/>
      <family val="1"/>
    </font>
    <font>
      <b/>
      <sz val="9.5"/>
      <color rgb="FF000000"/>
      <name val="Times New Roman"/>
      <family val="1"/>
    </font>
    <font>
      <b/>
      <vertAlign val="superscript"/>
      <sz val="9.5"/>
      <color rgb="FF000000"/>
      <name val="Times New Roman"/>
      <family val="1"/>
    </font>
    <font>
      <sz val="9.5"/>
      <color theme="1"/>
      <name val="Times New Roman"/>
      <family val="1"/>
    </font>
    <font>
      <sz val="9.5"/>
      <color rgb="FF000000"/>
      <name val="Times New Roman"/>
      <family val="1"/>
    </font>
    <font>
      <sz val="9.5"/>
      <name val="Times New Roman"/>
      <family val="1"/>
    </font>
    <font>
      <b/>
      <vertAlign val="superscript"/>
      <sz val="10"/>
      <name val="Calibri"/>
      <family val="2"/>
      <scheme val="minor"/>
    </font>
    <font>
      <i/>
      <sz val="11"/>
      <name val="Arial"/>
      <family val="2"/>
    </font>
    <font>
      <vertAlign val="superscript"/>
      <sz val="10"/>
      <color theme="1"/>
      <name val="Calibri"/>
      <family val="2"/>
      <scheme val="minor"/>
    </font>
    <font>
      <b/>
      <vertAlign val="superscript"/>
      <sz val="11"/>
      <color rgb="FFFF0000"/>
      <name val="Calibri"/>
      <family val="2"/>
      <scheme val="minor"/>
    </font>
    <font>
      <sz val="11"/>
      <color rgb="FFFF0000"/>
      <name val="Times New Roman"/>
      <family val="1"/>
    </font>
    <font>
      <sz val="10"/>
      <color rgb="FF000000"/>
      <name val="Calibri"/>
      <family val="2"/>
      <scheme val="minor"/>
    </font>
    <font>
      <sz val="12"/>
      <color theme="1"/>
      <name val="Times New Roman"/>
      <family val="1"/>
    </font>
    <font>
      <sz val="14"/>
      <color rgb="FFFF0000"/>
      <name val="Times New Roman"/>
      <family val="1"/>
    </font>
    <font>
      <b/>
      <sz val="18"/>
      <color theme="1"/>
      <name val="Times New Roman"/>
      <family val="1"/>
    </font>
  </fonts>
  <fills count="22">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8" tint="0.39994506668294322"/>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theme="0"/>
        <bgColor theme="4" tint="0.79998168889431442"/>
      </patternFill>
    </fill>
    <fill>
      <patternFill patternType="solid">
        <fgColor theme="9" tint="-0.249977111117893"/>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8" tint="-0.249977111117893"/>
        <bgColor indexed="64"/>
      </patternFill>
    </fill>
    <fill>
      <patternFill patternType="solid">
        <fgColor theme="0" tint="-0.249977111117893"/>
        <bgColor indexed="64"/>
      </patternFill>
    </fill>
    <fill>
      <patternFill patternType="solid">
        <fgColor rgb="FFD9D9D9"/>
        <bgColor indexed="64"/>
      </patternFill>
    </fill>
    <fill>
      <patternFill patternType="solid">
        <fgColor theme="4" tint="0.59996337778862885"/>
        <bgColor indexed="64"/>
      </patternFill>
    </fill>
    <fill>
      <patternFill patternType="solid">
        <fgColor theme="2" tint="-0.24994659260841701"/>
        <bgColor indexed="64"/>
      </patternFill>
    </fill>
    <fill>
      <patternFill patternType="solid">
        <fgColor theme="0" tint="-0.24994659260841701"/>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6" tint="0.39994506668294322"/>
        <bgColor indexed="64"/>
      </patternFill>
    </fill>
    <fill>
      <patternFill patternType="solid">
        <fgColor rgb="FFFFFF00"/>
        <bgColor indexed="64"/>
      </patternFill>
    </fill>
    <fill>
      <patternFill patternType="solid">
        <fgColor theme="6" tint="0.79998168889431442"/>
        <bgColor indexed="64"/>
      </patternFill>
    </fill>
  </fills>
  <borders count="20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style="thin">
        <color auto="1"/>
      </bottom>
      <diagonal/>
    </border>
    <border>
      <left style="thin">
        <color auto="1"/>
      </left>
      <right/>
      <top style="dashed">
        <color auto="1"/>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14996795556505021"/>
      </left>
      <right/>
      <top style="thin">
        <color theme="0" tint="-0.14996795556505021"/>
      </top>
      <bottom style="thin">
        <color theme="0" tint="-0.14996795556505021"/>
      </bottom>
      <diagonal/>
    </border>
    <border>
      <left style="thin">
        <color auto="1"/>
      </left>
      <right style="thin">
        <color auto="1"/>
      </right>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bottom style="medium">
        <color auto="1"/>
      </bottom>
      <diagonal/>
    </border>
    <border>
      <left style="thin">
        <color auto="1"/>
      </left>
      <right style="thin">
        <color auto="1"/>
      </right>
      <top style="thin">
        <color auto="1"/>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auto="1"/>
      </left>
      <right style="thin">
        <color auto="1"/>
      </right>
      <top/>
      <bottom style="medium">
        <color auto="1"/>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thin">
        <color indexed="64"/>
      </right>
      <top/>
      <bottom/>
      <diagonal/>
    </border>
    <border>
      <left style="thin">
        <color indexed="64"/>
      </left>
      <right style="medium">
        <color indexed="64"/>
      </right>
      <top/>
      <bottom style="medium">
        <color indexed="64"/>
      </bottom>
      <diagonal/>
    </border>
    <border>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indexed="64"/>
      </left>
      <right style="medium">
        <color auto="1"/>
      </right>
      <top style="thin">
        <color indexed="64"/>
      </top>
      <bottom style="medium">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right/>
      <top style="medium">
        <color auto="1"/>
      </top>
      <bottom style="thin">
        <color auto="1"/>
      </bottom>
      <diagonal/>
    </border>
    <border>
      <left style="thin">
        <color theme="0" tint="-0.14996795556505021"/>
      </left>
      <right style="thin">
        <color theme="0" tint="-0.14996795556505021"/>
      </right>
      <top/>
      <bottom style="thin">
        <color theme="0" tint="-0.14996795556505021"/>
      </bottom>
      <diagonal/>
    </border>
    <border>
      <left style="medium">
        <color theme="1"/>
      </left>
      <right style="medium">
        <color theme="1"/>
      </right>
      <top style="medium">
        <color theme="1"/>
      </top>
      <bottom style="thin">
        <color theme="1"/>
      </bottom>
      <diagonal/>
    </border>
    <border>
      <left style="medium">
        <color theme="1"/>
      </left>
      <right style="medium">
        <color theme="1"/>
      </right>
      <top style="thin">
        <color theme="1"/>
      </top>
      <bottom style="thin">
        <color theme="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auto="1"/>
      </top>
      <bottom/>
      <diagonal/>
    </border>
    <border>
      <left/>
      <right style="thin">
        <color indexed="64"/>
      </right>
      <top style="medium">
        <color auto="1"/>
      </top>
      <bottom style="thin">
        <color auto="1"/>
      </bottom>
      <diagonal/>
    </border>
    <border>
      <left/>
      <right style="thin">
        <color indexed="64"/>
      </right>
      <top style="medium">
        <color indexed="64"/>
      </top>
      <bottom style="medium">
        <color indexed="64"/>
      </bottom>
      <diagonal/>
    </border>
    <border>
      <left/>
      <right style="thin">
        <color auto="1"/>
      </right>
      <top style="thin">
        <color auto="1"/>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bottom style="medium">
        <color indexed="64"/>
      </bottom>
      <diagonal/>
    </border>
    <border>
      <left/>
      <right style="thin">
        <color indexed="64"/>
      </right>
      <top style="medium">
        <color indexed="64"/>
      </top>
      <bottom/>
      <diagonal/>
    </border>
    <border>
      <left style="hair">
        <color indexed="64"/>
      </left>
      <right style="hair">
        <color indexed="64"/>
      </right>
      <top style="medium">
        <color auto="1"/>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thin">
        <color indexed="64"/>
      </top>
      <bottom style="medium">
        <color indexed="64"/>
      </bottom>
      <diagonal/>
    </border>
    <border>
      <left style="medium">
        <color auto="1"/>
      </left>
      <right/>
      <top/>
      <bottom/>
      <diagonal/>
    </border>
    <border>
      <left/>
      <right style="medium">
        <color indexed="64"/>
      </right>
      <top/>
      <bottom style="thin">
        <color indexed="64"/>
      </bottom>
      <diagonal/>
    </border>
    <border>
      <left/>
      <right/>
      <top style="thin">
        <color indexed="64"/>
      </top>
      <bottom style="thin">
        <color indexed="64"/>
      </bottom>
      <diagonal/>
    </border>
    <border>
      <left style="medium">
        <color theme="1"/>
      </left>
      <right style="medium">
        <color theme="1"/>
      </right>
      <top style="thin">
        <color theme="1"/>
      </top>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medium">
        <color indexed="64"/>
      </bottom>
      <diagonal/>
    </border>
    <border>
      <left style="medium">
        <color auto="1"/>
      </left>
      <right style="medium">
        <color indexed="64"/>
      </right>
      <top style="medium">
        <color auto="1"/>
      </top>
      <bottom style="medium">
        <color auto="1"/>
      </bottom>
      <diagonal/>
    </border>
    <border>
      <left style="medium">
        <color auto="1"/>
      </left>
      <right/>
      <top/>
      <bottom style="thin">
        <color auto="1"/>
      </bottom>
      <diagonal/>
    </border>
    <border>
      <left/>
      <right style="thin">
        <color auto="1"/>
      </right>
      <top style="dashed">
        <color auto="1"/>
      </top>
      <bottom style="dashed">
        <color indexed="64"/>
      </bottom>
      <diagonal/>
    </border>
    <border>
      <left/>
      <right/>
      <top style="dashed">
        <color auto="1"/>
      </top>
      <bottom style="dashed">
        <color indexed="64"/>
      </bottom>
      <diagonal/>
    </border>
    <border>
      <left style="medium">
        <color indexed="64"/>
      </left>
      <right/>
      <top/>
      <bottom style="medium">
        <color indexed="64"/>
      </bottom>
      <diagonal/>
    </border>
    <border>
      <left style="thin">
        <color auto="1"/>
      </left>
      <right/>
      <top style="medium">
        <color auto="1"/>
      </top>
      <bottom/>
      <diagonal/>
    </border>
    <border>
      <left style="thin">
        <color auto="1"/>
      </left>
      <right/>
      <top/>
      <bottom style="medium">
        <color indexed="64"/>
      </bottom>
      <diagonal/>
    </border>
    <border>
      <left style="thin">
        <color indexed="64"/>
      </left>
      <right style="medium">
        <color indexed="64"/>
      </right>
      <top style="thin">
        <color indexed="64"/>
      </top>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diagonal/>
    </border>
    <border>
      <left/>
      <right style="thin">
        <color auto="1"/>
      </right>
      <top style="thin">
        <color auto="1"/>
      </top>
      <bottom style="thin">
        <color auto="1"/>
      </bottom>
      <diagonal/>
    </border>
    <border>
      <left style="thin">
        <color indexed="64"/>
      </left>
      <right/>
      <top style="thin">
        <color indexed="64"/>
      </top>
      <bottom style="dashed">
        <color auto="1"/>
      </bottom>
      <diagonal/>
    </border>
    <border>
      <left/>
      <right style="thin">
        <color indexed="64"/>
      </right>
      <top style="thin">
        <color indexed="64"/>
      </top>
      <bottom style="dashed">
        <color auto="1"/>
      </bottom>
      <diagonal/>
    </border>
    <border>
      <left style="thin">
        <color indexed="64"/>
      </left>
      <right/>
      <top style="dashed">
        <color auto="1"/>
      </top>
      <bottom style="dashed">
        <color indexed="64"/>
      </bottom>
      <diagonal/>
    </border>
    <border>
      <left style="hair">
        <color indexed="64"/>
      </left>
      <right style="hair">
        <color indexed="64"/>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right style="hair">
        <color indexed="64"/>
      </right>
      <top/>
      <bottom/>
      <diagonal/>
    </border>
    <border>
      <left style="hair">
        <color indexed="64"/>
      </left>
      <right style="medium">
        <color indexed="64"/>
      </right>
      <top/>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left/>
      <right style="medium">
        <color indexed="64"/>
      </right>
      <top style="double">
        <color indexed="64"/>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style="thin">
        <color rgb="FF000000"/>
      </right>
      <top style="thin">
        <color rgb="FF000000"/>
      </top>
      <bottom style="thin">
        <color rgb="FF000000"/>
      </bottom>
      <diagonal/>
    </border>
    <border>
      <left style="medium">
        <color auto="1"/>
      </left>
      <right style="thin">
        <color indexed="64"/>
      </right>
      <top/>
      <bottom style="thin">
        <color rgb="FF000000"/>
      </bottom>
      <diagonal/>
    </border>
    <border>
      <left style="thin">
        <color auto="1"/>
      </left>
      <right/>
      <top/>
      <bottom style="thin">
        <color rgb="FF000000"/>
      </bottom>
      <diagonal/>
    </border>
    <border>
      <left style="medium">
        <color auto="1"/>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auto="1"/>
      </left>
      <right style="thin">
        <color rgb="FF000000"/>
      </right>
      <top style="thin">
        <color rgb="FF000000"/>
      </top>
      <bottom/>
      <diagonal/>
    </border>
    <border>
      <left style="thin">
        <color rgb="FF000000"/>
      </left>
      <right style="thin">
        <color auto="1"/>
      </right>
      <top style="thin">
        <color rgb="FF000000"/>
      </top>
      <bottom/>
      <diagonal/>
    </border>
    <border>
      <left style="thin">
        <color rgb="FF000000"/>
      </left>
      <right/>
      <top style="thin">
        <color rgb="FF000000"/>
      </top>
      <bottom/>
      <diagonal/>
    </border>
    <border>
      <left style="thin">
        <color rgb="FF000000"/>
      </left>
      <right style="thin">
        <color auto="1"/>
      </right>
      <top style="thin">
        <color rgb="FF000000"/>
      </top>
      <bottom style="thin">
        <color rgb="FF000000"/>
      </bottom>
      <diagonal/>
    </border>
    <border>
      <left style="medium">
        <color indexed="64"/>
      </left>
      <right style="thin">
        <color indexed="64"/>
      </right>
      <top style="thin">
        <color rgb="FF000000"/>
      </top>
      <bottom style="medium">
        <color indexed="64"/>
      </bottom>
      <diagonal/>
    </border>
    <border>
      <left style="thin">
        <color auto="1"/>
      </left>
      <right/>
      <top style="thin">
        <color rgb="FF000000"/>
      </top>
      <bottom style="medium">
        <color indexed="64"/>
      </bottom>
      <diagonal/>
    </border>
    <border>
      <left style="medium">
        <color auto="1"/>
      </left>
      <right style="thin">
        <color indexed="64"/>
      </right>
      <top style="thin">
        <color rgb="FF000000"/>
      </top>
      <bottom/>
      <diagonal/>
    </border>
    <border>
      <left style="thin">
        <color auto="1"/>
      </left>
      <right style="thin">
        <color auto="1"/>
      </right>
      <top style="thin">
        <color rgb="FF000000"/>
      </top>
      <bottom style="medium">
        <color auto="1"/>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style="medium">
        <color rgb="FF000000"/>
      </right>
      <top style="thin">
        <color indexed="64"/>
      </top>
      <bottom style="thin">
        <color indexed="64"/>
      </bottom>
      <diagonal/>
    </border>
    <border>
      <left style="medium">
        <color indexed="64"/>
      </left>
      <right style="medium">
        <color rgb="FF000000"/>
      </right>
      <top style="thin">
        <color indexed="64"/>
      </top>
      <bottom style="medium">
        <color indexed="64"/>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thin">
        <color auto="1"/>
      </bottom>
      <diagonal/>
    </border>
    <border>
      <left style="medium">
        <color rgb="FF000000"/>
      </left>
      <right style="medium">
        <color rgb="FF000000"/>
      </right>
      <top style="thin">
        <color auto="1"/>
      </top>
      <bottom style="medium">
        <color indexed="64"/>
      </bottom>
      <diagonal/>
    </border>
    <border>
      <left style="medium">
        <color indexed="64"/>
      </left>
      <right style="medium">
        <color rgb="FF000000"/>
      </right>
      <top/>
      <bottom style="thin">
        <color indexed="64"/>
      </bottom>
      <diagonal/>
    </border>
    <border>
      <left style="medium">
        <color indexed="64"/>
      </left>
      <right style="medium">
        <color rgb="FF000000"/>
      </right>
      <top style="thin">
        <color indexed="64"/>
      </top>
      <bottom/>
      <diagonal/>
    </border>
    <border>
      <left style="medium">
        <color indexed="64"/>
      </left>
      <right style="medium">
        <color rgb="FF000000"/>
      </right>
      <top style="medium">
        <color indexed="64"/>
      </top>
      <bottom style="thin">
        <color indexed="64"/>
      </bottom>
      <diagonal/>
    </border>
    <border>
      <left style="medium">
        <color indexed="64"/>
      </left>
      <right style="medium">
        <color rgb="FF000000"/>
      </right>
      <top/>
      <bottom style="medium">
        <color indexed="64"/>
      </bottom>
      <diagonal/>
    </border>
    <border>
      <left/>
      <right style="medium">
        <color rgb="FF000000"/>
      </right>
      <top/>
      <bottom style="thin">
        <color indexed="64"/>
      </bottom>
      <diagonal/>
    </border>
    <border>
      <left/>
      <right style="medium">
        <color rgb="FF000000"/>
      </right>
      <top style="thin">
        <color indexed="64"/>
      </top>
      <bottom style="thin">
        <color indexed="64"/>
      </bottom>
      <diagonal/>
    </border>
    <border>
      <left/>
      <right style="medium">
        <color rgb="FF000000"/>
      </right>
      <top style="thin">
        <color indexed="64"/>
      </top>
      <bottom/>
      <diagonal/>
    </border>
    <border>
      <left/>
      <right style="medium">
        <color rgb="FF000000"/>
      </right>
      <top style="medium">
        <color indexed="64"/>
      </top>
      <bottom style="thin">
        <color indexed="64"/>
      </bottom>
      <diagonal/>
    </border>
    <border>
      <left/>
      <right style="medium">
        <color rgb="FF000000"/>
      </right>
      <top style="thin">
        <color indexed="64"/>
      </top>
      <bottom style="medium">
        <color indexed="64"/>
      </bottom>
      <diagonal/>
    </border>
    <border>
      <left/>
      <right style="medium">
        <color rgb="FF000000"/>
      </right>
      <top/>
      <bottom style="medium">
        <color indexed="64"/>
      </bottom>
      <diagonal/>
    </border>
    <border>
      <left style="medium">
        <color rgb="FF000000"/>
      </left>
      <right style="medium">
        <color rgb="FF000000"/>
      </right>
      <top style="medium">
        <color auto="1"/>
      </top>
      <bottom style="thin">
        <color auto="1"/>
      </bottom>
      <diagonal/>
    </border>
    <border>
      <left/>
      <right/>
      <top style="thin">
        <color auto="1"/>
      </top>
      <bottom style="medium">
        <color indexed="64"/>
      </bottom>
      <diagonal/>
    </border>
    <border>
      <left style="medium">
        <color rgb="FF000000"/>
      </left>
      <right/>
      <top style="medium">
        <color indexed="64"/>
      </top>
      <bottom style="thin">
        <color indexed="64"/>
      </bottom>
      <diagonal/>
    </border>
    <border>
      <left style="medium">
        <color rgb="FF000000"/>
      </left>
      <right/>
      <top style="thin">
        <color indexed="64"/>
      </top>
      <bottom style="medium">
        <color indexed="64"/>
      </bottom>
      <diagonal/>
    </border>
    <border>
      <left style="medium">
        <color rgb="FF000000"/>
      </left>
      <right style="medium">
        <color rgb="FF000000"/>
      </right>
      <top/>
      <bottom style="medium">
        <color auto="1"/>
      </bottom>
      <diagonal/>
    </border>
    <border>
      <left style="medium">
        <color rgb="FF000000"/>
      </left>
      <right style="medium">
        <color rgb="FF000000"/>
      </right>
      <top style="thin">
        <color auto="1"/>
      </top>
      <bottom/>
      <diagonal/>
    </border>
    <border>
      <left style="medium">
        <color rgb="FF000000"/>
      </left>
      <right style="medium">
        <color rgb="FF000000"/>
      </right>
      <top/>
      <bottom/>
      <diagonal/>
    </border>
    <border>
      <left style="medium">
        <color rgb="FF000000"/>
      </left>
      <right style="medium">
        <color rgb="FF000000"/>
      </right>
      <top style="medium">
        <color auto="1"/>
      </top>
      <bottom/>
      <diagonal/>
    </border>
    <border>
      <left style="medium">
        <color rgb="FF000000"/>
      </left>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top/>
      <bottom/>
      <diagonal/>
    </border>
    <border>
      <left style="medium">
        <color rgb="FF000000"/>
      </left>
      <right/>
      <top/>
      <bottom style="medium">
        <color indexed="6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indexed="64"/>
      </left>
      <right style="thin">
        <color indexed="64"/>
      </right>
      <top style="medium">
        <color rgb="FF000000"/>
      </top>
      <bottom style="thin">
        <color indexed="64"/>
      </bottom>
      <diagonal/>
    </border>
    <border>
      <left style="medium">
        <color indexed="64"/>
      </left>
      <right style="medium">
        <color rgb="FF000000"/>
      </right>
      <top style="medium">
        <color rgb="FF000000"/>
      </top>
      <bottom style="thin">
        <color indexed="64"/>
      </bottom>
      <diagonal/>
    </border>
    <border>
      <left/>
      <right style="medium">
        <color rgb="FF000000"/>
      </right>
      <top style="medium">
        <color rgb="FF000000"/>
      </top>
      <bottom style="thin">
        <color indexed="64"/>
      </bottom>
      <diagonal/>
    </border>
    <border>
      <left style="thin">
        <color auto="1"/>
      </left>
      <right/>
      <top style="thin">
        <color rgb="FF000000"/>
      </top>
      <bottom/>
      <diagonal/>
    </border>
    <border>
      <left style="medium">
        <color rgb="FF000000"/>
      </left>
      <right style="medium">
        <color rgb="FF000000"/>
      </right>
      <top style="thin">
        <color rgb="FF000000"/>
      </top>
      <bottom/>
      <diagonal/>
    </border>
    <border>
      <left style="medium">
        <color indexed="64"/>
      </left>
      <right style="thin">
        <color indexed="64"/>
      </right>
      <top style="thin">
        <color indexed="64"/>
      </top>
      <bottom style="medium">
        <color rgb="FF000000"/>
      </bottom>
      <diagonal/>
    </border>
    <border>
      <left style="thin">
        <color auto="1"/>
      </left>
      <right style="thin">
        <color auto="1"/>
      </right>
      <top/>
      <bottom style="thin">
        <color rgb="FF000000"/>
      </bottom>
      <diagonal/>
    </border>
    <border>
      <left style="medium">
        <color indexed="64"/>
      </left>
      <right style="thin">
        <color indexed="64"/>
      </right>
      <top style="medium">
        <color indexed="64"/>
      </top>
      <bottom style="thin">
        <color rgb="FF000000"/>
      </bottom>
      <diagonal/>
    </border>
    <border>
      <left style="thin">
        <color auto="1"/>
      </left>
      <right style="thin">
        <color auto="1"/>
      </right>
      <top style="medium">
        <color auto="1"/>
      </top>
      <bottom style="thin">
        <color rgb="FF000000"/>
      </bottom>
      <diagonal/>
    </border>
    <border>
      <left style="thin">
        <color auto="1"/>
      </left>
      <right/>
      <top style="medium">
        <color auto="1"/>
      </top>
      <bottom style="thin">
        <color rgb="FF000000"/>
      </bottom>
      <diagonal/>
    </border>
    <border>
      <left style="medium">
        <color indexed="64"/>
      </left>
      <right style="medium">
        <color rgb="FF000000"/>
      </right>
      <top style="medium">
        <color indexed="64"/>
      </top>
      <bottom style="thin">
        <color rgb="FF000000"/>
      </bottom>
      <diagonal/>
    </border>
    <border>
      <left/>
      <right style="medium">
        <color rgb="FF000000"/>
      </right>
      <top style="medium">
        <color indexed="64"/>
      </top>
      <bottom style="thin">
        <color rgb="FF000000"/>
      </bottom>
      <diagonal/>
    </border>
    <border>
      <left/>
      <right style="thin">
        <color indexed="64"/>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right style="thin">
        <color auto="1"/>
      </right>
      <top/>
      <bottom style="thin">
        <color rgb="FF000000"/>
      </bottom>
      <diagonal/>
    </border>
    <border>
      <left style="thin">
        <color indexed="64"/>
      </left>
      <right style="medium">
        <color indexed="64"/>
      </right>
      <top/>
      <bottom style="thin">
        <color rgb="FF000000"/>
      </bottom>
      <diagonal/>
    </border>
    <border>
      <left/>
      <right style="medium">
        <color indexed="64"/>
      </right>
      <top style="medium">
        <color indexed="64"/>
      </top>
      <bottom style="thin">
        <color rgb="FF000000"/>
      </bottom>
      <diagonal/>
    </border>
    <border>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right style="thin">
        <color auto="1"/>
      </right>
      <top style="thin">
        <color auto="1"/>
      </top>
      <bottom style="thin">
        <color rgb="FF000000"/>
      </bottom>
      <diagonal/>
    </border>
    <border>
      <left style="thin">
        <color auto="1"/>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auto="1"/>
      </right>
      <top style="medium">
        <color rgb="FF000000"/>
      </top>
      <bottom style="thin">
        <color rgb="FF000000"/>
      </bottom>
      <diagonal/>
    </border>
    <border>
      <left/>
      <right/>
      <top style="medium">
        <color auto="1"/>
      </top>
      <bottom style="thin">
        <color rgb="FF000000"/>
      </bottom>
      <diagonal/>
    </border>
    <border>
      <left style="medium">
        <color indexed="64"/>
      </left>
      <right style="double">
        <color indexed="64"/>
      </right>
      <top style="medium">
        <color indexed="64"/>
      </top>
      <bottom/>
      <diagonal/>
    </border>
    <border>
      <left/>
      <right style="double">
        <color indexed="64"/>
      </right>
      <top style="medium">
        <color indexed="64"/>
      </top>
      <bottom style="medium">
        <color indexed="64"/>
      </bottom>
      <diagonal/>
    </border>
    <border>
      <left/>
      <right style="double">
        <color indexed="64"/>
      </right>
      <top/>
      <bottom style="medium">
        <color indexed="64"/>
      </bottom>
      <diagonal/>
    </border>
    <border>
      <left style="medium">
        <color indexed="64"/>
      </left>
      <right style="double">
        <color indexed="64"/>
      </right>
      <top/>
      <bottom style="medium">
        <color indexed="64"/>
      </bottom>
      <diagonal/>
    </border>
  </borders>
  <cellStyleXfs count="4">
    <xf numFmtId="0" fontId="0" fillId="0" borderId="0"/>
    <xf numFmtId="9" fontId="17" fillId="0" borderId="0" applyFont="0" applyFill="0" applyBorder="0" applyAlignment="0" applyProtection="0"/>
    <xf numFmtId="0" fontId="31" fillId="0" borderId="0"/>
    <xf numFmtId="43" fontId="17" fillId="0" borderId="0" applyFont="0" applyFill="0" applyBorder="0" applyAlignment="0" applyProtection="0"/>
  </cellStyleXfs>
  <cellXfs count="818">
    <xf numFmtId="0" fontId="0" fillId="0" borderId="0" xfId="0"/>
    <xf numFmtId="0" fontId="4" fillId="3" borderId="0" xfId="0" applyFont="1" applyFill="1"/>
    <xf numFmtId="0" fontId="0" fillId="3" borderId="0" xfId="0" applyFill="1"/>
    <xf numFmtId="0" fontId="0" fillId="3" borderId="2" xfId="0" applyFill="1" applyBorder="1"/>
    <xf numFmtId="0" fontId="0" fillId="3" borderId="3" xfId="0" applyFill="1" applyBorder="1"/>
    <xf numFmtId="0" fontId="1" fillId="3" borderId="3" xfId="0" applyFont="1" applyFill="1" applyBorder="1"/>
    <xf numFmtId="0" fontId="0" fillId="3" borderId="5" xfId="0" applyFill="1" applyBorder="1"/>
    <xf numFmtId="166" fontId="0" fillId="3" borderId="7" xfId="0" applyNumberFormat="1" applyFill="1" applyBorder="1"/>
    <xf numFmtId="0" fontId="0" fillId="3" borderId="6" xfId="0" applyFill="1" applyBorder="1"/>
    <xf numFmtId="0" fontId="0" fillId="3" borderId="8" xfId="0" applyFill="1" applyBorder="1"/>
    <xf numFmtId="0" fontId="1" fillId="3" borderId="14" xfId="0" applyFont="1" applyFill="1" applyBorder="1" applyAlignment="1">
      <alignment horizontal="center" wrapText="1"/>
    </xf>
    <xf numFmtId="0" fontId="1" fillId="3" borderId="12" xfId="0" applyFont="1" applyFill="1" applyBorder="1" applyAlignment="1">
      <alignment horizontal="center" wrapText="1"/>
    </xf>
    <xf numFmtId="0" fontId="1" fillId="3" borderId="13" xfId="0" applyFont="1" applyFill="1" applyBorder="1" applyAlignment="1">
      <alignment horizontal="center" wrapText="1"/>
    </xf>
    <xf numFmtId="0" fontId="3" fillId="3" borderId="0" xfId="0" applyFont="1" applyFill="1" applyAlignment="1">
      <alignment vertical="center" wrapText="1"/>
    </xf>
    <xf numFmtId="0" fontId="0" fillId="3" borderId="0" xfId="0" applyFill="1" applyAlignment="1">
      <alignment horizontal="center" vertical="center"/>
    </xf>
    <xf numFmtId="0" fontId="0" fillId="3" borderId="0" xfId="0" applyFill="1" applyAlignment="1">
      <alignment vertical="center"/>
    </xf>
    <xf numFmtId="0" fontId="6" fillId="3" borderId="0" xfId="0" applyFont="1" applyFill="1" applyAlignment="1">
      <alignment vertical="center"/>
    </xf>
    <xf numFmtId="0" fontId="2" fillId="3" borderId="0" xfId="0" applyFont="1" applyFill="1" applyAlignment="1">
      <alignment vertical="center"/>
    </xf>
    <xf numFmtId="0" fontId="7" fillId="0" borderId="0" xfId="0" applyFont="1" applyAlignment="1">
      <alignment wrapText="1"/>
    </xf>
    <xf numFmtId="0" fontId="7" fillId="0" borderId="0" xfId="0" applyFont="1"/>
    <xf numFmtId="0" fontId="3" fillId="3" borderId="0" xfId="0" applyFont="1" applyFill="1" applyAlignment="1">
      <alignment horizontal="center" vertical="center" wrapText="1"/>
    </xf>
    <xf numFmtId="0" fontId="2" fillId="3" borderId="0" xfId="0" applyFont="1" applyFill="1" applyAlignment="1">
      <alignment horizontal="center" vertical="center"/>
    </xf>
    <xf numFmtId="0" fontId="11" fillId="3" borderId="0" xfId="0" applyFont="1" applyFill="1" applyAlignment="1">
      <alignment vertical="center"/>
    </xf>
    <xf numFmtId="0" fontId="2" fillId="3" borderId="0" xfId="0" applyFont="1" applyFill="1" applyAlignment="1">
      <alignment vertical="center" wrapText="1"/>
    </xf>
    <xf numFmtId="0" fontId="7" fillId="2" borderId="22" xfId="0" applyFont="1" applyFill="1" applyBorder="1" applyAlignment="1">
      <alignment horizontal="center" vertical="center"/>
    </xf>
    <xf numFmtId="0" fontId="12" fillId="3" borderId="0" xfId="0" applyFont="1" applyFill="1" applyAlignment="1">
      <alignment vertical="center"/>
    </xf>
    <xf numFmtId="0" fontId="12" fillId="3" borderId="0" xfId="0" applyFont="1" applyFill="1" applyAlignment="1">
      <alignment horizontal="center" vertical="center" wrapText="1"/>
    </xf>
    <xf numFmtId="0" fontId="14" fillId="3" borderId="0" xfId="0" applyFont="1" applyFill="1" applyAlignment="1">
      <alignment vertical="center"/>
    </xf>
    <xf numFmtId="0" fontId="14" fillId="3" borderId="0" xfId="0" applyFont="1" applyFill="1" applyAlignment="1">
      <alignment vertical="center" wrapText="1"/>
    </xf>
    <xf numFmtId="0" fontId="0" fillId="3" borderId="24" xfId="0" applyFill="1" applyBorder="1" applyAlignment="1">
      <alignment horizontal="center" vertical="center"/>
    </xf>
    <xf numFmtId="0" fontId="7" fillId="0" borderId="0" xfId="0" applyFont="1" applyAlignment="1">
      <alignment vertical="center" wrapText="1"/>
    </xf>
    <xf numFmtId="0" fontId="15" fillId="3" borderId="0" xfId="0" applyFont="1" applyFill="1" applyAlignment="1">
      <alignment vertical="center"/>
    </xf>
    <xf numFmtId="0" fontId="15" fillId="3" borderId="0" xfId="0" applyFont="1" applyFill="1" applyAlignment="1">
      <alignment horizontal="center" vertical="center"/>
    </xf>
    <xf numFmtId="0" fontId="2" fillId="3" borderId="1" xfId="0" applyFont="1" applyFill="1" applyBorder="1" applyAlignment="1">
      <alignment vertical="center"/>
    </xf>
    <xf numFmtId="167" fontId="2" fillId="3" borderId="1" xfId="0" applyNumberFormat="1" applyFont="1" applyFill="1" applyBorder="1" applyAlignment="1">
      <alignment horizontal="center" vertical="center"/>
    </xf>
    <xf numFmtId="0" fontId="2" fillId="3" borderId="1" xfId="0" applyFont="1" applyFill="1" applyBorder="1" applyAlignment="1">
      <alignment vertical="center" wrapText="1"/>
    </xf>
    <xf numFmtId="165" fontId="2" fillId="3" borderId="1" xfId="0" applyNumberFormat="1" applyFont="1" applyFill="1" applyBorder="1" applyAlignment="1">
      <alignment horizontal="center" vertical="center" wrapText="1"/>
    </xf>
    <xf numFmtId="2" fontId="12" fillId="3" borderId="0" xfId="0" applyNumberFormat="1" applyFont="1" applyFill="1" applyAlignment="1">
      <alignment horizontal="center" vertical="center" wrapText="1"/>
    </xf>
    <xf numFmtId="1" fontId="9" fillId="3" borderId="0" xfId="0" applyNumberFormat="1" applyFont="1" applyFill="1" applyAlignment="1">
      <alignment horizontal="center" vertical="center" wrapText="1"/>
    </xf>
    <xf numFmtId="0" fontId="0" fillId="3" borderId="0" xfId="0" applyFill="1" applyAlignment="1">
      <alignment wrapText="1"/>
    </xf>
    <xf numFmtId="0" fontId="0" fillId="3" borderId="0" xfId="0" applyFill="1" applyAlignment="1">
      <alignment horizontal="center"/>
    </xf>
    <xf numFmtId="0" fontId="1" fillId="3" borderId="0" xfId="0" applyFont="1" applyFill="1"/>
    <xf numFmtId="0" fontId="18" fillId="3" borderId="0" xfId="0" applyFont="1" applyFill="1"/>
    <xf numFmtId="0" fontId="8" fillId="0" borderId="0" xfId="0" applyFont="1"/>
    <xf numFmtId="0" fontId="3" fillId="3" borderId="0" xfId="0" applyFont="1" applyFill="1" applyAlignment="1">
      <alignment horizontal="left" vertical="center"/>
    </xf>
    <xf numFmtId="0" fontId="21" fillId="3" borderId="0" xfId="0" applyFont="1" applyFill="1" applyAlignment="1">
      <alignment vertical="center"/>
    </xf>
    <xf numFmtId="0" fontId="1" fillId="9" borderId="13" xfId="0" applyFont="1" applyFill="1" applyBorder="1" applyAlignment="1">
      <alignment horizontal="center" wrapText="1"/>
    </xf>
    <xf numFmtId="0" fontId="0" fillId="3" borderId="0" xfId="0" applyFill="1" applyAlignment="1">
      <alignment horizontal="left" vertical="top"/>
    </xf>
    <xf numFmtId="0" fontId="0" fillId="3" borderId="1" xfId="0" applyFill="1" applyBorder="1" applyAlignment="1">
      <alignment horizontal="left" vertical="top"/>
    </xf>
    <xf numFmtId="0" fontId="0" fillId="3" borderId="8" xfId="0" applyFill="1" applyBorder="1" applyAlignment="1">
      <alignment vertical="top"/>
    </xf>
    <xf numFmtId="0" fontId="0" fillId="3" borderId="12" xfId="0" applyFill="1" applyBorder="1"/>
    <xf numFmtId="2" fontId="12" fillId="3" borderId="0" xfId="0" applyNumberFormat="1" applyFont="1" applyFill="1" applyAlignment="1">
      <alignment horizontal="center" vertical="center"/>
    </xf>
    <xf numFmtId="0" fontId="11" fillId="3" borderId="32" xfId="0" applyFont="1" applyFill="1" applyBorder="1" applyAlignment="1">
      <alignment vertical="center"/>
    </xf>
    <xf numFmtId="0" fontId="2" fillId="3" borderId="32" xfId="0" applyFont="1" applyFill="1" applyBorder="1" applyAlignment="1">
      <alignment horizontal="center" vertical="center" wrapText="1"/>
    </xf>
    <xf numFmtId="0" fontId="3" fillId="3" borderId="32" xfId="0" applyFont="1" applyFill="1" applyBorder="1" applyAlignment="1">
      <alignment vertical="center" wrapText="1"/>
    </xf>
    <xf numFmtId="0" fontId="7" fillId="3" borderId="16" xfId="0" applyFont="1" applyFill="1" applyBorder="1" applyAlignment="1">
      <alignment horizontal="center" vertical="center"/>
    </xf>
    <xf numFmtId="0" fontId="9" fillId="5" borderId="37" xfId="0" applyFont="1" applyFill="1" applyBorder="1" applyAlignment="1">
      <alignment horizontal="center" vertical="center" wrapText="1"/>
    </xf>
    <xf numFmtId="0" fontId="12" fillId="3" borderId="0" xfId="0" applyFont="1" applyFill="1" applyAlignment="1">
      <alignment vertical="center" wrapText="1"/>
    </xf>
    <xf numFmtId="2" fontId="12" fillId="3" borderId="0" xfId="0" applyNumberFormat="1" applyFont="1" applyFill="1" applyAlignment="1">
      <alignment horizontal="left" vertical="center"/>
    </xf>
    <xf numFmtId="0" fontId="9" fillId="3" borderId="0" xfId="0" applyFont="1" applyFill="1" applyAlignment="1">
      <alignment vertical="center" wrapText="1"/>
    </xf>
    <xf numFmtId="0" fontId="7" fillId="3" borderId="0" xfId="0" applyFont="1" applyFill="1" applyAlignment="1">
      <alignment vertical="center" wrapText="1"/>
    </xf>
    <xf numFmtId="0" fontId="1" fillId="0" borderId="49" xfId="0" applyFont="1" applyBorder="1"/>
    <xf numFmtId="0" fontId="1" fillId="0" borderId="52" xfId="0" applyFont="1" applyBorder="1"/>
    <xf numFmtId="0" fontId="0" fillId="0" borderId="53" xfId="0" applyBorder="1"/>
    <xf numFmtId="0" fontId="1" fillId="0" borderId="46" xfId="0" applyFont="1" applyBorder="1"/>
    <xf numFmtId="9" fontId="0" fillId="0" borderId="48" xfId="0" applyNumberFormat="1" applyBorder="1"/>
    <xf numFmtId="9" fontId="0" fillId="0" borderId="47" xfId="0" applyNumberFormat="1" applyBorder="1"/>
    <xf numFmtId="0" fontId="0" fillId="0" borderId="48" xfId="0" applyBorder="1"/>
    <xf numFmtId="0" fontId="0" fillId="0" borderId="47" xfId="0" applyBorder="1"/>
    <xf numFmtId="2" fontId="12" fillId="0" borderId="25" xfId="0" applyNumberFormat="1" applyFont="1" applyBorder="1" applyAlignment="1">
      <alignment horizontal="center" vertical="center"/>
    </xf>
    <xf numFmtId="0" fontId="8" fillId="0" borderId="30" xfId="0" applyFont="1" applyBorder="1" applyAlignment="1">
      <alignment horizontal="center" vertical="center" wrapText="1"/>
    </xf>
    <xf numFmtId="0" fontId="8" fillId="5" borderId="41" xfId="0" applyFont="1" applyFill="1" applyBorder="1" applyAlignment="1">
      <alignment horizontal="center" wrapText="1"/>
    </xf>
    <xf numFmtId="0" fontId="8" fillId="5" borderId="42" xfId="0" applyFont="1" applyFill="1" applyBorder="1" applyAlignment="1">
      <alignment horizontal="center" vertical="center"/>
    </xf>
    <xf numFmtId="2" fontId="12" fillId="0" borderId="19" xfId="0" applyNumberFormat="1" applyFont="1" applyBorder="1" applyAlignment="1">
      <alignment horizontal="center" vertical="center"/>
    </xf>
    <xf numFmtId="11" fontId="0" fillId="3" borderId="1" xfId="0" applyNumberFormat="1" applyFill="1" applyBorder="1" applyAlignment="1">
      <alignment horizontal="center" vertical="center"/>
    </xf>
    <xf numFmtId="0" fontId="0" fillId="11" borderId="1" xfId="0" applyFill="1" applyBorder="1" applyAlignment="1">
      <alignment horizontal="center" vertical="center"/>
    </xf>
    <xf numFmtId="0" fontId="0" fillId="5" borderId="1" xfId="0" applyFill="1" applyBorder="1" applyAlignment="1">
      <alignment vertical="center"/>
    </xf>
    <xf numFmtId="0" fontId="25" fillId="3" borderId="0" xfId="0" applyFont="1" applyFill="1" applyAlignment="1">
      <alignment horizontal="center" vertical="center"/>
    </xf>
    <xf numFmtId="165" fontId="12" fillId="3" borderId="0" xfId="0" applyNumberFormat="1" applyFont="1" applyFill="1" applyAlignment="1">
      <alignment horizontal="center" vertical="center"/>
    </xf>
    <xf numFmtId="2" fontId="12" fillId="0" borderId="36" xfId="0" applyNumberFormat="1" applyFont="1" applyBorder="1" applyAlignment="1">
      <alignment horizontal="center" vertical="center"/>
    </xf>
    <xf numFmtId="2" fontId="12" fillId="0" borderId="30" xfId="0" applyNumberFormat="1" applyFont="1" applyBorder="1" applyAlignment="1">
      <alignment horizontal="center" vertical="center"/>
    </xf>
    <xf numFmtId="0" fontId="8" fillId="12" borderId="49" xfId="0" applyFont="1" applyFill="1" applyBorder="1" applyAlignment="1">
      <alignment horizontal="center" vertical="center"/>
    </xf>
    <xf numFmtId="0" fontId="8" fillId="12" borderId="61" xfId="0" applyFont="1" applyFill="1" applyBorder="1" applyAlignment="1">
      <alignment horizontal="center" vertical="center"/>
    </xf>
    <xf numFmtId="0" fontId="1" fillId="6" borderId="57" xfId="0" applyFont="1" applyFill="1" applyBorder="1" applyAlignment="1">
      <alignment horizontal="left" wrapText="1"/>
    </xf>
    <xf numFmtId="0" fontId="1" fillId="6" borderId="77" xfId="0" applyFont="1" applyFill="1" applyBorder="1" applyAlignment="1">
      <alignment horizontal="left" wrapText="1"/>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center" vertical="center" wrapText="1"/>
    </xf>
    <xf numFmtId="0" fontId="26" fillId="4" borderId="37" xfId="0" applyFont="1" applyFill="1" applyBorder="1" applyAlignment="1">
      <alignment horizontal="center" vertical="center" wrapText="1"/>
    </xf>
    <xf numFmtId="0" fontId="26" fillId="3" borderId="0" xfId="0" applyFont="1" applyFill="1" applyAlignment="1">
      <alignment horizontal="center" vertical="center" wrapText="1"/>
    </xf>
    <xf numFmtId="0" fontId="9" fillId="4" borderId="36" xfId="0" applyFont="1" applyFill="1" applyBorder="1" applyAlignment="1">
      <alignment horizontal="center" vertical="center" wrapText="1"/>
    </xf>
    <xf numFmtId="0" fontId="9" fillId="3" borderId="0" xfId="0" applyFont="1" applyFill="1" applyAlignment="1">
      <alignment horizontal="left" vertical="center"/>
    </xf>
    <xf numFmtId="0" fontId="12" fillId="3" borderId="0" xfId="0" applyFont="1" applyFill="1" applyAlignment="1">
      <alignment horizontal="left" vertical="center" wrapText="1"/>
    </xf>
    <xf numFmtId="0" fontId="26" fillId="3" borderId="0" xfId="0" applyFont="1" applyFill="1" applyAlignment="1">
      <alignment vertical="center"/>
    </xf>
    <xf numFmtId="0" fontId="8" fillId="3" borderId="0" xfId="0" applyFont="1" applyFill="1" applyAlignment="1">
      <alignment vertical="center"/>
    </xf>
    <xf numFmtId="0" fontId="9" fillId="3" borderId="0" xfId="0" applyFont="1" applyFill="1" applyAlignment="1">
      <alignment vertical="center"/>
    </xf>
    <xf numFmtId="0" fontId="7" fillId="12" borderId="61" xfId="0" applyFont="1" applyFill="1" applyBorder="1" applyAlignment="1">
      <alignment horizontal="left" vertical="center" wrapText="1"/>
    </xf>
    <xf numFmtId="0" fontId="7" fillId="3" borderId="16" xfId="0" applyFont="1" applyFill="1" applyBorder="1" applyAlignment="1">
      <alignment vertical="center"/>
    </xf>
    <xf numFmtId="0" fontId="7" fillId="3" borderId="15" xfId="0" applyFont="1" applyFill="1" applyBorder="1" applyAlignment="1">
      <alignment vertical="center"/>
    </xf>
    <xf numFmtId="0" fontId="7" fillId="12" borderId="61" xfId="0" applyFont="1" applyFill="1" applyBorder="1" applyAlignment="1">
      <alignment horizontal="left" vertical="center"/>
    </xf>
    <xf numFmtId="0" fontId="7" fillId="3" borderId="31" xfId="0" applyFont="1" applyFill="1" applyBorder="1" applyAlignment="1">
      <alignment vertical="center"/>
    </xf>
    <xf numFmtId="0" fontId="7" fillId="12" borderId="56" xfId="0" applyFont="1" applyFill="1" applyBorder="1" applyAlignment="1">
      <alignment horizontal="left" vertical="center"/>
    </xf>
    <xf numFmtId="0" fontId="29" fillId="3" borderId="0" xfId="0" applyFont="1" applyFill="1" applyAlignment="1">
      <alignment horizontal="center" vertical="center"/>
    </xf>
    <xf numFmtId="0" fontId="30" fillId="3" borderId="0" xfId="0" applyFont="1" applyFill="1" applyAlignment="1">
      <alignment vertical="center" wrapText="1"/>
    </xf>
    <xf numFmtId="0" fontId="30" fillId="3" borderId="0" xfId="0" applyFont="1" applyFill="1" applyAlignment="1">
      <alignment vertical="center"/>
    </xf>
    <xf numFmtId="0" fontId="29" fillId="3" borderId="0" xfId="0" applyFont="1" applyFill="1" applyAlignment="1">
      <alignment vertical="center" wrapText="1"/>
    </xf>
    <xf numFmtId="0" fontId="29" fillId="3" borderId="0" xfId="0" applyFont="1" applyFill="1" applyAlignment="1">
      <alignment horizontal="center" vertical="center" wrapText="1"/>
    </xf>
    <xf numFmtId="0" fontId="8" fillId="11" borderId="1" xfId="0" applyFont="1" applyFill="1" applyBorder="1" applyAlignment="1">
      <alignment vertical="center"/>
    </xf>
    <xf numFmtId="0" fontId="8" fillId="11" borderId="1" xfId="0" applyFont="1" applyFill="1" applyBorder="1" applyAlignment="1">
      <alignment horizontal="center" vertical="center"/>
    </xf>
    <xf numFmtId="11" fontId="7" fillId="3" borderId="1" xfId="0" applyNumberFormat="1" applyFont="1" applyFill="1" applyBorder="1" applyAlignment="1">
      <alignment horizontal="center" vertical="center"/>
    </xf>
    <xf numFmtId="0" fontId="8" fillId="3" borderId="19" xfId="0" applyFont="1" applyFill="1" applyBorder="1" applyAlignment="1">
      <alignment horizontal="center" vertical="center"/>
    </xf>
    <xf numFmtId="0" fontId="8" fillId="3" borderId="23" xfId="0" applyFont="1" applyFill="1" applyBorder="1" applyAlignment="1">
      <alignment horizontal="center" vertical="center"/>
    </xf>
    <xf numFmtId="2" fontId="12" fillId="0" borderId="63" xfId="0" applyNumberFormat="1" applyFont="1" applyBorder="1" applyAlignment="1">
      <alignment horizontal="center" vertical="center"/>
    </xf>
    <xf numFmtId="0" fontId="0" fillId="0" borderId="81" xfId="0" applyBorder="1"/>
    <xf numFmtId="0" fontId="7" fillId="0" borderId="1" xfId="0" applyFont="1" applyBorder="1" applyAlignment="1">
      <alignment vertical="center"/>
    </xf>
    <xf numFmtId="0" fontId="31" fillId="0" borderId="0" xfId="2"/>
    <xf numFmtId="0" fontId="32" fillId="0" borderId="56" xfId="2" applyFont="1" applyBorder="1" applyAlignment="1">
      <alignment vertical="center" wrapText="1"/>
    </xf>
    <xf numFmtId="0" fontId="32" fillId="0" borderId="82" xfId="2" applyFont="1" applyBorder="1" applyAlignment="1">
      <alignment horizontal="center" vertical="center" wrapText="1"/>
    </xf>
    <xf numFmtId="0" fontId="34" fillId="13" borderId="83" xfId="2" applyFont="1" applyFill="1" applyBorder="1" applyAlignment="1">
      <alignment horizontal="center" vertical="center" wrapText="1"/>
    </xf>
    <xf numFmtId="0" fontId="34" fillId="13" borderId="84" xfId="2" applyFont="1" applyFill="1" applyBorder="1" applyAlignment="1">
      <alignment horizontal="center" vertical="center" wrapText="1"/>
    </xf>
    <xf numFmtId="0" fontId="32" fillId="0" borderId="82" xfId="2" applyFont="1" applyBorder="1" applyAlignment="1">
      <alignment vertical="center" wrapText="1"/>
    </xf>
    <xf numFmtId="0" fontId="32" fillId="0" borderId="47" xfId="2" applyFont="1" applyBorder="1" applyAlignment="1">
      <alignment vertical="center" wrapText="1"/>
    </xf>
    <xf numFmtId="0" fontId="32" fillId="0" borderId="85" xfId="2" applyFont="1" applyBorder="1" applyAlignment="1">
      <alignment horizontal="center" vertical="center" wrapText="1"/>
    </xf>
    <xf numFmtId="2" fontId="12" fillId="0" borderId="22" xfId="0" applyNumberFormat="1" applyFont="1" applyBorder="1" applyAlignment="1">
      <alignment horizontal="center" vertical="center"/>
    </xf>
    <xf numFmtId="2" fontId="12" fillId="0" borderId="23" xfId="0" applyNumberFormat="1" applyFont="1" applyBorder="1" applyAlignment="1">
      <alignment horizontal="center" vertical="center"/>
    </xf>
    <xf numFmtId="0" fontId="0" fillId="3" borderId="7" xfId="0" applyFill="1" applyBorder="1" applyAlignment="1">
      <alignment wrapText="1"/>
    </xf>
    <xf numFmtId="0" fontId="8" fillId="11" borderId="1" xfId="0" applyFont="1" applyFill="1" applyBorder="1" applyAlignment="1">
      <alignment vertical="center" wrapText="1"/>
    </xf>
    <xf numFmtId="0" fontId="1" fillId="3" borderId="11" xfId="0" applyFont="1" applyFill="1" applyBorder="1" applyAlignment="1">
      <alignment vertical="center"/>
    </xf>
    <xf numFmtId="0" fontId="1" fillId="3" borderId="89" xfId="0" applyFont="1" applyFill="1" applyBorder="1" applyAlignment="1">
      <alignment vertical="center"/>
    </xf>
    <xf numFmtId="0" fontId="0" fillId="9" borderId="89" xfId="0" quotePrefix="1" applyFill="1" applyBorder="1" applyAlignment="1">
      <alignment horizontal="center"/>
    </xf>
    <xf numFmtId="0" fontId="0" fillId="9" borderId="88" xfId="0" quotePrefix="1" applyFill="1" applyBorder="1" applyAlignment="1">
      <alignment horizontal="center"/>
    </xf>
    <xf numFmtId="167" fontId="12" fillId="3" borderId="0" xfId="0" applyNumberFormat="1" applyFont="1" applyFill="1" applyAlignment="1">
      <alignment horizontal="center" vertical="center"/>
    </xf>
    <xf numFmtId="9" fontId="22" fillId="0" borderId="0" xfId="1" applyFont="1" applyFill="1" applyBorder="1" applyAlignment="1">
      <alignment horizontal="center" vertical="center"/>
    </xf>
    <xf numFmtId="0" fontId="23" fillId="3" borderId="0" xfId="0" applyFont="1" applyFill="1" applyAlignment="1">
      <alignment vertical="center" wrapText="1"/>
    </xf>
    <xf numFmtId="0" fontId="8" fillId="3" borderId="0" xfId="0" applyFont="1" applyFill="1" applyAlignment="1">
      <alignment horizontal="center" vertical="center" wrapText="1"/>
    </xf>
    <xf numFmtId="0" fontId="25" fillId="3" borderId="0" xfId="0" applyFont="1" applyFill="1" applyAlignment="1">
      <alignment vertical="center"/>
    </xf>
    <xf numFmtId="2" fontId="12" fillId="0" borderId="68" xfId="0" applyNumberFormat="1" applyFont="1" applyBorder="1" applyAlignment="1">
      <alignment horizontal="center" vertical="center"/>
    </xf>
    <xf numFmtId="1" fontId="9" fillId="3" borderId="25" xfId="0" applyNumberFormat="1" applyFont="1" applyFill="1" applyBorder="1" applyAlignment="1">
      <alignment horizontal="center" vertical="center" wrapText="1"/>
    </xf>
    <xf numFmtId="1" fontId="9" fillId="3" borderId="16" xfId="0" applyNumberFormat="1" applyFont="1" applyFill="1" applyBorder="1" applyAlignment="1">
      <alignment horizontal="center" vertical="center" wrapText="1"/>
    </xf>
    <xf numFmtId="0" fontId="26" fillId="4" borderId="66" xfId="0" applyFont="1" applyFill="1" applyBorder="1" applyAlignment="1">
      <alignment vertical="center" wrapText="1"/>
    </xf>
    <xf numFmtId="0" fontId="26" fillId="4" borderId="55" xfId="0" applyFont="1" applyFill="1" applyBorder="1" applyAlignment="1">
      <alignment vertical="center" wrapText="1"/>
    </xf>
    <xf numFmtId="166" fontId="0" fillId="3" borderId="9" xfId="0" applyNumberFormat="1" applyFill="1" applyBorder="1"/>
    <xf numFmtId="0" fontId="0" fillId="3" borderId="20" xfId="0" applyFill="1" applyBorder="1" applyAlignment="1">
      <alignment horizontal="center"/>
    </xf>
    <xf numFmtId="0" fontId="0" fillId="3" borderId="21" xfId="0" applyFill="1" applyBorder="1"/>
    <xf numFmtId="1" fontId="0" fillId="3" borderId="1" xfId="0" applyNumberFormat="1" applyFill="1" applyBorder="1" applyAlignment="1">
      <alignment horizontal="center"/>
    </xf>
    <xf numFmtId="0" fontId="0" fillId="3" borderId="1" xfId="0" applyFill="1" applyBorder="1" applyAlignment="1">
      <alignment horizontal="center"/>
    </xf>
    <xf numFmtId="0" fontId="0" fillId="3" borderId="22" xfId="0" applyFill="1" applyBorder="1" applyAlignment="1">
      <alignment horizontal="center"/>
    </xf>
    <xf numFmtId="0" fontId="0" fillId="3" borderId="16" xfId="0" applyFill="1" applyBorder="1" applyAlignment="1">
      <alignment horizontal="center"/>
    </xf>
    <xf numFmtId="3" fontId="0" fillId="0" borderId="20" xfId="0" applyNumberFormat="1" applyBorder="1" applyAlignment="1">
      <alignment horizontal="center" vertical="center"/>
    </xf>
    <xf numFmtId="0" fontId="1" fillId="0" borderId="0" xfId="0" applyFont="1"/>
    <xf numFmtId="0" fontId="32" fillId="0" borderId="0" xfId="2" applyFont="1" applyAlignment="1">
      <alignment vertical="center" wrapText="1"/>
    </xf>
    <xf numFmtId="1" fontId="32" fillId="0" borderId="0" xfId="2" applyNumberFormat="1" applyFont="1" applyAlignment="1">
      <alignment horizontal="center" vertical="center" wrapText="1"/>
    </xf>
    <xf numFmtId="0" fontId="31" fillId="0" borderId="22" xfId="2" applyBorder="1"/>
    <xf numFmtId="0" fontId="31" fillId="0" borderId="23" xfId="2" applyBorder="1"/>
    <xf numFmtId="0" fontId="35" fillId="0" borderId="10" xfId="2" applyFont="1" applyBorder="1" applyAlignment="1">
      <alignment vertical="center" wrapText="1"/>
    </xf>
    <xf numFmtId="1" fontId="32" fillId="0" borderId="50" xfId="2" applyNumberFormat="1" applyFont="1" applyBorder="1" applyAlignment="1">
      <alignment horizontal="center" vertical="center" wrapText="1"/>
    </xf>
    <xf numFmtId="0" fontId="32" fillId="0" borderId="45" xfId="2" applyFont="1" applyBorder="1" applyAlignment="1">
      <alignment vertical="center" wrapText="1"/>
    </xf>
    <xf numFmtId="3" fontId="31" fillId="0" borderId="16" xfId="2" applyNumberFormat="1" applyBorder="1"/>
    <xf numFmtId="0" fontId="7" fillId="3" borderId="18" xfId="0" applyFont="1" applyFill="1" applyBorder="1" applyAlignment="1">
      <alignment vertical="center"/>
    </xf>
    <xf numFmtId="0" fontId="24" fillId="4" borderId="87" xfId="0" applyFont="1" applyFill="1" applyBorder="1" applyAlignment="1">
      <alignment horizontal="center" vertical="center" wrapText="1"/>
    </xf>
    <xf numFmtId="0" fontId="23" fillId="3" borderId="78" xfId="0" applyFont="1" applyFill="1" applyBorder="1" applyAlignment="1">
      <alignment horizontal="center" vertical="center" wrapText="1"/>
    </xf>
    <xf numFmtId="0" fontId="24" fillId="3" borderId="78" xfId="0" applyFont="1" applyFill="1" applyBorder="1" applyAlignment="1">
      <alignment horizontal="center" vertical="center" wrapText="1"/>
    </xf>
    <xf numFmtId="0" fontId="22" fillId="3" borderId="78" xfId="0" applyFont="1" applyFill="1" applyBorder="1" applyAlignment="1">
      <alignment vertical="center" wrapText="1"/>
    </xf>
    <xf numFmtId="11" fontId="12" fillId="0" borderId="17" xfId="0" applyNumberFormat="1" applyFont="1" applyBorder="1" applyAlignment="1">
      <alignment horizontal="center" vertical="center"/>
    </xf>
    <xf numFmtId="11" fontId="12" fillId="0" borderId="15" xfId="0" applyNumberFormat="1" applyFont="1" applyBorder="1" applyAlignment="1">
      <alignment horizontal="center" vertical="center"/>
    </xf>
    <xf numFmtId="11" fontId="12" fillId="0" borderId="19" xfId="0" applyNumberFormat="1" applyFont="1" applyBorder="1" applyAlignment="1">
      <alignment horizontal="center" vertical="center"/>
    </xf>
    <xf numFmtId="11" fontId="12" fillId="0" borderId="37" xfId="0" applyNumberFormat="1" applyFont="1" applyBorder="1" applyAlignment="1">
      <alignment horizontal="center" vertical="center"/>
    </xf>
    <xf numFmtId="11" fontId="12" fillId="0" borderId="41" xfId="0" applyNumberFormat="1" applyFont="1" applyBorder="1" applyAlignment="1">
      <alignment horizontal="center" vertical="center"/>
    </xf>
    <xf numFmtId="11" fontId="12" fillId="0" borderId="42" xfId="0" applyNumberFormat="1" applyFont="1" applyBorder="1" applyAlignment="1">
      <alignment horizontal="center" vertical="center"/>
    </xf>
    <xf numFmtId="0" fontId="9" fillId="5" borderId="42" xfId="0" applyFont="1" applyFill="1" applyBorder="1" applyAlignment="1">
      <alignment horizontal="center" vertical="center" wrapText="1"/>
    </xf>
    <xf numFmtId="2" fontId="12" fillId="3" borderId="36" xfId="0" applyNumberFormat="1" applyFont="1" applyFill="1" applyBorder="1" applyAlignment="1">
      <alignment horizontal="center" vertical="center"/>
    </xf>
    <xf numFmtId="0" fontId="12" fillId="0" borderId="30" xfId="0" applyFont="1" applyBorder="1" applyAlignment="1">
      <alignment horizontal="center" vertical="center" wrapText="1"/>
    </xf>
    <xf numFmtId="167" fontId="12" fillId="3" borderId="22" xfId="0" applyNumberFormat="1" applyFont="1" applyFill="1" applyBorder="1" applyAlignment="1">
      <alignment horizontal="center" vertical="center"/>
    </xf>
    <xf numFmtId="0" fontId="12" fillId="0" borderId="23" xfId="0" applyFont="1" applyBorder="1" applyAlignment="1">
      <alignment horizontal="center" vertical="center" wrapText="1"/>
    </xf>
    <xf numFmtId="0" fontId="0" fillId="3" borderId="57" xfId="0" applyFill="1" applyBorder="1" applyAlignment="1">
      <alignment horizontal="center"/>
    </xf>
    <xf numFmtId="0" fontId="0" fillId="3" borderId="36" xfId="0" applyFill="1" applyBorder="1" applyAlignment="1">
      <alignment horizontal="center"/>
    </xf>
    <xf numFmtId="164" fontId="0" fillId="3" borderId="25" xfId="0" applyNumberFormat="1" applyFill="1" applyBorder="1" applyAlignment="1">
      <alignment horizontal="center"/>
    </xf>
    <xf numFmtId="0" fontId="0" fillId="3" borderId="30" xfId="0" applyFill="1" applyBorder="1"/>
    <xf numFmtId="0" fontId="1" fillId="6" borderId="86" xfId="0" applyFont="1" applyFill="1" applyBorder="1" applyAlignment="1">
      <alignment horizontal="center" vertical="center" wrapText="1"/>
    </xf>
    <xf numFmtId="0" fontId="1" fillId="6" borderId="42" xfId="0" applyFont="1" applyFill="1" applyBorder="1" applyAlignment="1">
      <alignment horizontal="center" vertical="center" wrapText="1"/>
    </xf>
    <xf numFmtId="0" fontId="0" fillId="0" borderId="0" xfId="0" applyAlignment="1">
      <alignment vertical="center"/>
    </xf>
    <xf numFmtId="0" fontId="38" fillId="14" borderId="33" xfId="0" applyFont="1" applyFill="1" applyBorder="1" applyAlignment="1">
      <alignment vertical="center"/>
    </xf>
    <xf numFmtId="0" fontId="39" fillId="14" borderId="33" xfId="0" applyFont="1" applyFill="1" applyBorder="1" applyAlignment="1">
      <alignment vertical="center"/>
    </xf>
    <xf numFmtId="0" fontId="0" fillId="0" borderId="0" xfId="0" applyAlignment="1">
      <alignment horizontal="center" vertical="center"/>
    </xf>
    <xf numFmtId="0" fontId="38" fillId="15" borderId="98" xfId="0" applyFont="1" applyFill="1" applyBorder="1" applyAlignment="1">
      <alignment horizontal="center" vertical="center"/>
    </xf>
    <xf numFmtId="0" fontId="38" fillId="15" borderId="99" xfId="0" applyFont="1" applyFill="1" applyBorder="1" applyAlignment="1">
      <alignment horizontal="center" vertical="center"/>
    </xf>
    <xf numFmtId="0" fontId="38" fillId="16" borderId="98" xfId="0" applyFont="1" applyFill="1" applyBorder="1" applyAlignment="1">
      <alignment vertical="center"/>
    </xf>
    <xf numFmtId="0" fontId="38" fillId="16" borderId="98" xfId="0" applyFont="1" applyFill="1" applyBorder="1" applyAlignment="1">
      <alignment horizontal="left" vertical="center"/>
    </xf>
    <xf numFmtId="0" fontId="38" fillId="16" borderId="100" xfId="0" applyFont="1" applyFill="1" applyBorder="1" applyAlignment="1">
      <alignment horizontal="left" vertical="center" wrapText="1"/>
    </xf>
    <xf numFmtId="0" fontId="38" fillId="0" borderId="0" xfId="0" applyFont="1" applyAlignment="1">
      <alignment horizontal="left" vertical="center" wrapText="1"/>
    </xf>
    <xf numFmtId="0" fontId="39" fillId="0" borderId="0" xfId="0" applyFont="1" applyAlignment="1">
      <alignment vertical="top" wrapText="1"/>
    </xf>
    <xf numFmtId="0" fontId="41" fillId="0" borderId="0" xfId="0" quotePrefix="1" applyFont="1" applyAlignment="1" applyProtection="1">
      <alignment vertical="center"/>
      <protection hidden="1"/>
    </xf>
    <xf numFmtId="0" fontId="42" fillId="3" borderId="0" xfId="0" applyFont="1" applyFill="1"/>
    <xf numFmtId="0" fontId="43" fillId="3" borderId="0" xfId="0" applyFont="1" applyFill="1"/>
    <xf numFmtId="0" fontId="44" fillId="3" borderId="0" xfId="0" applyFont="1" applyFill="1" applyAlignment="1">
      <alignment vertical="center"/>
    </xf>
    <xf numFmtId="0" fontId="1" fillId="3" borderId="59" xfId="0" applyFont="1" applyFill="1" applyBorder="1" applyAlignment="1">
      <alignment horizontal="right"/>
    </xf>
    <xf numFmtId="0" fontId="1" fillId="3" borderId="0" xfId="0" applyFont="1" applyFill="1" applyAlignment="1">
      <alignment wrapText="1"/>
    </xf>
    <xf numFmtId="0" fontId="46" fillId="18" borderId="82" xfId="0" applyFont="1" applyFill="1" applyBorder="1" applyAlignment="1">
      <alignment horizontal="center" vertical="center" wrapText="1"/>
    </xf>
    <xf numFmtId="0" fontId="46" fillId="18" borderId="35" xfId="0" applyFont="1" applyFill="1" applyBorder="1" applyAlignment="1">
      <alignment horizontal="center" vertical="center" wrapText="1"/>
    </xf>
    <xf numFmtId="0" fontId="46" fillId="18" borderId="26" xfId="0" applyFont="1" applyFill="1" applyBorder="1" applyAlignment="1">
      <alignment horizontal="center" vertical="center" wrapText="1"/>
    </xf>
    <xf numFmtId="0" fontId="46" fillId="18" borderId="28" xfId="0" applyFont="1" applyFill="1" applyBorder="1" applyAlignment="1">
      <alignment horizontal="center" vertical="center" wrapText="1"/>
    </xf>
    <xf numFmtId="0" fontId="43" fillId="19" borderId="86" xfId="0" applyFont="1" applyFill="1" applyBorder="1" applyAlignment="1">
      <alignment horizontal="center"/>
    </xf>
    <xf numFmtId="0" fontId="43" fillId="3" borderId="86" xfId="0" applyFont="1" applyFill="1" applyBorder="1" applyAlignment="1">
      <alignment horizontal="center"/>
    </xf>
    <xf numFmtId="2" fontId="48" fillId="3" borderId="39" xfId="0" applyNumberFormat="1" applyFont="1" applyFill="1" applyBorder="1" applyAlignment="1">
      <alignment horizontal="center" vertical="center" wrapText="1"/>
    </xf>
    <xf numFmtId="11" fontId="48" fillId="3" borderId="39" xfId="0" applyNumberFormat="1" applyFont="1" applyFill="1" applyBorder="1" applyAlignment="1">
      <alignment horizontal="center" vertical="center" wrapText="1"/>
    </xf>
    <xf numFmtId="0" fontId="0" fillId="3" borderId="35" xfId="0" applyFill="1" applyBorder="1" applyAlignment="1" applyProtection="1">
      <alignment horizontal="center" vertical="center"/>
      <protection locked="0"/>
    </xf>
    <xf numFmtId="0" fontId="0" fillId="3" borderId="26" xfId="0" applyFill="1" applyBorder="1" applyAlignment="1" applyProtection="1">
      <alignment horizontal="center" vertical="center"/>
      <protection locked="0"/>
    </xf>
    <xf numFmtId="0" fontId="0" fillId="3" borderId="28" xfId="0" applyFill="1" applyBorder="1" applyAlignment="1" applyProtection="1">
      <alignment horizontal="center" vertical="center"/>
      <protection locked="0"/>
    </xf>
    <xf numFmtId="0" fontId="0" fillId="3" borderId="86" xfId="0" applyFill="1" applyBorder="1" applyAlignment="1">
      <alignment horizontal="center"/>
    </xf>
    <xf numFmtId="0" fontId="0" fillId="3" borderId="78" xfId="0" applyFill="1" applyBorder="1" applyAlignment="1" applyProtection="1">
      <alignment horizontal="center" vertical="center"/>
      <protection locked="0"/>
    </xf>
    <xf numFmtId="0" fontId="0" fillId="3" borderId="27" xfId="0" applyFill="1" applyBorder="1" applyAlignment="1" applyProtection="1">
      <alignment horizontal="center" vertical="center"/>
      <protection locked="0"/>
    </xf>
    <xf numFmtId="0" fontId="0" fillId="3" borderId="39" xfId="0" applyFill="1" applyBorder="1" applyAlignment="1" applyProtection="1">
      <alignment horizontal="center" vertical="center"/>
      <protection locked="0"/>
    </xf>
    <xf numFmtId="0" fontId="0" fillId="3" borderId="34" xfId="0" applyFill="1" applyBorder="1" applyAlignment="1" applyProtection="1">
      <alignment horizontal="center" vertical="center"/>
      <protection locked="0"/>
    </xf>
    <xf numFmtId="0" fontId="0" fillId="3" borderId="33" xfId="0" applyFill="1" applyBorder="1" applyAlignment="1" applyProtection="1">
      <alignment horizontal="center" vertical="center"/>
      <protection locked="0"/>
    </xf>
    <xf numFmtId="0" fontId="0" fillId="3" borderId="93" xfId="0" applyFill="1" applyBorder="1" applyAlignment="1" applyProtection="1">
      <alignment horizontal="center" vertical="center"/>
      <protection locked="0"/>
    </xf>
    <xf numFmtId="0" fontId="0" fillId="3" borderId="0" xfId="0" quotePrefix="1" applyFill="1"/>
    <xf numFmtId="0" fontId="0" fillId="3" borderId="87"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0" fontId="0" fillId="3" borderId="79" xfId="0" applyFill="1" applyBorder="1" applyAlignment="1" applyProtection="1">
      <alignment horizontal="center" vertical="center"/>
      <protection locked="0"/>
    </xf>
    <xf numFmtId="3" fontId="32" fillId="0" borderId="82" xfId="2" applyNumberFormat="1" applyFont="1" applyBorder="1" applyAlignment="1">
      <alignment horizontal="center" vertical="center" wrapText="1"/>
    </xf>
    <xf numFmtId="37" fontId="7" fillId="0" borderId="86" xfId="3" applyNumberFormat="1" applyFont="1" applyFill="1" applyBorder="1" applyAlignment="1">
      <alignment horizontal="center" vertical="center"/>
    </xf>
    <xf numFmtId="37" fontId="7" fillId="0" borderId="56" xfId="3" applyNumberFormat="1" applyFont="1" applyFill="1" applyBorder="1" applyAlignment="1">
      <alignment horizontal="center" vertical="center"/>
    </xf>
    <xf numFmtId="0" fontId="32" fillId="0" borderId="86" xfId="2" applyFont="1" applyBorder="1" applyAlignment="1">
      <alignment vertical="center" wrapText="1"/>
    </xf>
    <xf numFmtId="0" fontId="32" fillId="0" borderId="55" xfId="2" applyFont="1" applyBorder="1" applyAlignment="1">
      <alignment horizontal="center" vertical="center" wrapText="1"/>
    </xf>
    <xf numFmtId="165" fontId="0" fillId="0" borderId="1" xfId="0" applyNumberFormat="1" applyBorder="1" applyAlignment="1">
      <alignment horizontal="left" vertical="top"/>
    </xf>
    <xf numFmtId="0" fontId="0" fillId="0" borderId="1" xfId="0" applyBorder="1" applyAlignment="1">
      <alignment horizontal="left" vertical="top"/>
    </xf>
    <xf numFmtId="0" fontId="0" fillId="0" borderId="89" xfId="0" applyBorder="1" applyAlignment="1">
      <alignment wrapText="1"/>
    </xf>
    <xf numFmtId="11" fontId="2" fillId="20" borderId="1" xfId="0" applyNumberFormat="1" applyFont="1" applyFill="1" applyBorder="1" applyAlignment="1">
      <alignment horizontal="center" vertical="center"/>
    </xf>
    <xf numFmtId="0" fontId="7" fillId="0" borderId="16" xfId="0" applyFont="1" applyBorder="1" applyAlignment="1">
      <alignment horizontal="center" vertical="center"/>
    </xf>
    <xf numFmtId="0" fontId="3" fillId="3" borderId="106" xfId="0" applyFont="1" applyFill="1" applyBorder="1" applyAlignment="1">
      <alignment horizontal="center" wrapText="1"/>
    </xf>
    <xf numFmtId="0" fontId="1" fillId="3" borderId="107" xfId="0" applyFont="1" applyFill="1" applyBorder="1" applyAlignment="1">
      <alignment horizontal="center" wrapText="1"/>
    </xf>
    <xf numFmtId="0" fontId="2" fillId="0" borderId="88" xfId="0" applyFont="1" applyBorder="1" applyAlignment="1">
      <alignment horizontal="center"/>
    </xf>
    <xf numFmtId="1" fontId="2" fillId="0" borderId="88" xfId="0" quotePrefix="1" applyNumberFormat="1" applyFont="1" applyBorder="1" applyAlignment="1">
      <alignment horizontal="center"/>
    </xf>
    <xf numFmtId="164" fontId="12" fillId="0" borderId="23" xfId="0" applyNumberFormat="1" applyFont="1" applyBorder="1" applyAlignment="1">
      <alignment horizontal="center" vertical="center"/>
    </xf>
    <xf numFmtId="0" fontId="40" fillId="0" borderId="99" xfId="0" applyFont="1" applyBorder="1" applyAlignment="1">
      <alignment vertical="center" wrapText="1"/>
    </xf>
    <xf numFmtId="0" fontId="40" fillId="0" borderId="101" xfId="0" applyFont="1" applyBorder="1" applyAlignment="1">
      <alignment vertical="center" wrapText="1"/>
    </xf>
    <xf numFmtId="164" fontId="12" fillId="3" borderId="0" xfId="0" applyNumberFormat="1" applyFont="1" applyFill="1" applyAlignment="1">
      <alignment horizontal="center" vertical="center"/>
    </xf>
    <xf numFmtId="0" fontId="8" fillId="3" borderId="18" xfId="0" applyFont="1" applyFill="1" applyBorder="1" applyAlignment="1">
      <alignment horizontal="center" vertical="center"/>
    </xf>
    <xf numFmtId="0" fontId="8" fillId="3" borderId="31" xfId="0" applyFont="1" applyFill="1" applyBorder="1" applyAlignment="1">
      <alignment horizontal="center" vertical="center"/>
    </xf>
    <xf numFmtId="1" fontId="12" fillId="0" borderId="17" xfId="0" applyNumberFormat="1" applyFont="1" applyBorder="1" applyAlignment="1">
      <alignment horizontal="center" vertical="center"/>
    </xf>
    <xf numFmtId="1" fontId="12" fillId="0" borderId="22" xfId="0" applyNumberFormat="1" applyFont="1" applyBorder="1" applyAlignment="1">
      <alignment horizontal="center" vertical="center"/>
    </xf>
    <xf numFmtId="3" fontId="9" fillId="0" borderId="91" xfId="0" applyNumberFormat="1" applyFont="1" applyBorder="1" applyAlignment="1">
      <alignment horizontal="center" vertical="center"/>
    </xf>
    <xf numFmtId="3" fontId="9" fillId="0" borderId="31" xfId="0" applyNumberFormat="1" applyFont="1" applyBorder="1" applyAlignment="1">
      <alignment horizontal="center" vertical="center"/>
    </xf>
    <xf numFmtId="0" fontId="9" fillId="5" borderId="93" xfId="0" applyFont="1" applyFill="1" applyBorder="1" applyAlignment="1">
      <alignment horizontal="center" vertical="center" wrapText="1"/>
    </xf>
    <xf numFmtId="164" fontId="12" fillId="0" borderId="17" xfId="0" applyNumberFormat="1" applyFont="1" applyBorder="1" applyAlignment="1">
      <alignment horizontal="center" vertical="center"/>
    </xf>
    <xf numFmtId="164" fontId="12" fillId="0" borderId="19" xfId="0" applyNumberFormat="1" applyFont="1" applyBorder="1" applyAlignment="1">
      <alignment horizontal="center" vertical="center"/>
    </xf>
    <xf numFmtId="164" fontId="12" fillId="0" borderId="22" xfId="0" applyNumberFormat="1" applyFont="1" applyBorder="1" applyAlignment="1">
      <alignment horizontal="center" vertical="center"/>
    </xf>
    <xf numFmtId="2" fontId="12" fillId="0" borderId="17" xfId="0" applyNumberFormat="1" applyFont="1" applyBorder="1" applyAlignment="1">
      <alignment horizontal="center" vertical="center"/>
    </xf>
    <xf numFmtId="3" fontId="2" fillId="0" borderId="88" xfId="0" applyNumberFormat="1" applyFont="1" applyBorder="1" applyAlignment="1">
      <alignment horizontal="center"/>
    </xf>
    <xf numFmtId="0" fontId="7" fillId="2" borderId="17" xfId="0" applyFont="1" applyFill="1" applyBorder="1" applyAlignment="1">
      <alignment horizontal="center" vertical="center"/>
    </xf>
    <xf numFmtId="0" fontId="7" fillId="2" borderId="20" xfId="0" applyFont="1" applyFill="1" applyBorder="1" applyAlignment="1">
      <alignment horizontal="center" vertical="center"/>
    </xf>
    <xf numFmtId="0" fontId="23" fillId="4" borderId="54" xfId="0" applyFont="1" applyFill="1" applyBorder="1" applyAlignment="1">
      <alignment horizontal="center" vertical="center" wrapText="1"/>
    </xf>
    <xf numFmtId="0" fontId="8" fillId="0" borderId="23" xfId="0" applyFont="1" applyBorder="1" applyAlignment="1">
      <alignment horizontal="center" vertical="center" wrapText="1"/>
    </xf>
    <xf numFmtId="2" fontId="2" fillId="0" borderId="108" xfId="0" quotePrefix="1" applyNumberFormat="1" applyFont="1" applyBorder="1" applyAlignment="1">
      <alignment horizontal="center"/>
    </xf>
    <xf numFmtId="0" fontId="0" fillId="17" borderId="67" xfId="0" applyFill="1" applyBorder="1" applyAlignment="1">
      <alignment horizontal="center"/>
    </xf>
    <xf numFmtId="0" fontId="15" fillId="3" borderId="0" xfId="0" applyFont="1" applyFill="1"/>
    <xf numFmtId="0" fontId="12" fillId="2" borderId="77" xfId="0" applyFont="1" applyFill="1" applyBorder="1" applyAlignment="1">
      <alignment horizontal="center" vertical="center" wrapText="1"/>
    </xf>
    <xf numFmtId="0" fontId="2" fillId="0" borderId="108" xfId="0" applyFont="1" applyBorder="1" applyAlignment="1">
      <alignment horizontal="center"/>
    </xf>
    <xf numFmtId="1" fontId="2" fillId="0" borderId="88" xfId="0" applyNumberFormat="1" applyFont="1" applyBorder="1" applyAlignment="1">
      <alignment horizontal="center"/>
    </xf>
    <xf numFmtId="0" fontId="7" fillId="12" borderId="39" xfId="0" applyFont="1" applyFill="1" applyBorder="1" applyAlignment="1">
      <alignment horizontal="left" vertical="center" wrapText="1"/>
    </xf>
    <xf numFmtId="0" fontId="8" fillId="6" borderId="0" xfId="0" applyFont="1" applyFill="1" applyAlignment="1">
      <alignment horizontal="center"/>
    </xf>
    <xf numFmtId="0" fontId="7" fillId="0" borderId="0" xfId="0" applyFont="1" applyAlignment="1">
      <alignment vertical="center"/>
    </xf>
    <xf numFmtId="0" fontId="7" fillId="0" borderId="0" xfId="0" quotePrefix="1" applyFont="1" applyAlignment="1">
      <alignment wrapText="1"/>
    </xf>
    <xf numFmtId="0" fontId="7" fillId="0" borderId="0" xfId="0" applyFont="1" applyAlignment="1">
      <alignment horizontal="left" wrapText="1"/>
    </xf>
    <xf numFmtId="0" fontId="7" fillId="0" borderId="0" xfId="0" applyFont="1" applyAlignment="1">
      <alignment horizontal="left"/>
    </xf>
    <xf numFmtId="0" fontId="8" fillId="0" borderId="0" xfId="0" applyFont="1" applyAlignment="1">
      <alignment horizontal="left"/>
    </xf>
    <xf numFmtId="0" fontId="19" fillId="3" borderId="11" xfId="0" applyFont="1" applyFill="1" applyBorder="1" applyAlignment="1">
      <alignment vertical="center"/>
    </xf>
    <xf numFmtId="0" fontId="1" fillId="3" borderId="116" xfId="0" applyFont="1" applyFill="1" applyBorder="1" applyAlignment="1">
      <alignment vertical="center"/>
    </xf>
    <xf numFmtId="0" fontId="16" fillId="3" borderId="117" xfId="0" applyFont="1" applyFill="1" applyBorder="1" applyAlignment="1">
      <alignment vertical="center"/>
    </xf>
    <xf numFmtId="0" fontId="2" fillId="3" borderId="117" xfId="0" applyFont="1" applyFill="1" applyBorder="1" applyAlignment="1">
      <alignment vertical="center" wrapText="1"/>
    </xf>
    <xf numFmtId="0" fontId="0" fillId="3" borderId="117" xfId="0" applyFill="1" applyBorder="1"/>
    <xf numFmtId="0" fontId="0" fillId="3" borderId="116" xfId="0" quotePrefix="1" applyFill="1" applyBorder="1" applyAlignment="1">
      <alignment horizontal="center"/>
    </xf>
    <xf numFmtId="0" fontId="0" fillId="3" borderId="118" xfId="0" quotePrefix="1" applyFill="1" applyBorder="1" applyAlignment="1">
      <alignment horizontal="center"/>
    </xf>
    <xf numFmtId="0" fontId="0" fillId="8" borderId="118" xfId="0" quotePrefix="1" applyFill="1" applyBorder="1" applyAlignment="1">
      <alignment horizontal="center"/>
    </xf>
    <xf numFmtId="0" fontId="0" fillId="3" borderId="0" xfId="0" applyFill="1" applyAlignment="1">
      <alignment vertical="center" wrapText="1"/>
    </xf>
    <xf numFmtId="169" fontId="2" fillId="0" borderId="108" xfId="0" quotePrefix="1" applyNumberFormat="1" applyFont="1" applyBorder="1" applyAlignment="1">
      <alignment horizontal="center"/>
    </xf>
    <xf numFmtId="0" fontId="19" fillId="3" borderId="106" xfId="0" applyFont="1" applyFill="1" applyBorder="1" applyAlignment="1">
      <alignment horizontal="center" wrapText="1"/>
    </xf>
    <xf numFmtId="0" fontId="19" fillId="9" borderId="14" xfId="0" applyFont="1" applyFill="1" applyBorder="1" applyAlignment="1">
      <alignment horizontal="center" wrapText="1"/>
    </xf>
    <xf numFmtId="0" fontId="11" fillId="0" borderId="0" xfId="0" applyFont="1" applyAlignment="1">
      <alignment vertical="center"/>
    </xf>
    <xf numFmtId="0" fontId="12" fillId="0" borderId="0" xfId="0" applyFont="1" applyAlignment="1">
      <alignment vertical="center"/>
    </xf>
    <xf numFmtId="2" fontId="29" fillId="3" borderId="0" xfId="0" applyNumberFormat="1" applyFont="1" applyFill="1" applyAlignment="1">
      <alignment horizontal="left" vertical="center"/>
    </xf>
    <xf numFmtId="0" fontId="12" fillId="0" borderId="0" xfId="0" quotePrefix="1" applyFont="1" applyAlignment="1">
      <alignment vertical="center" wrapText="1"/>
    </xf>
    <xf numFmtId="0" fontId="12" fillId="0" borderId="0" xfId="0" quotePrefix="1" applyFont="1" applyAlignment="1">
      <alignment wrapText="1"/>
    </xf>
    <xf numFmtId="164" fontId="32" fillId="0" borderId="82" xfId="2" applyNumberFormat="1" applyFont="1" applyBorder="1" applyAlignment="1">
      <alignment horizontal="center" vertical="center" wrapText="1"/>
    </xf>
    <xf numFmtId="0" fontId="7" fillId="0" borderId="86" xfId="0" applyFont="1" applyBorder="1" applyAlignment="1">
      <alignment horizontal="center"/>
    </xf>
    <xf numFmtId="164" fontId="0" fillId="3" borderId="86" xfId="0" applyNumberFormat="1" applyFill="1" applyBorder="1" applyAlignment="1">
      <alignment horizontal="center"/>
    </xf>
    <xf numFmtId="11" fontId="7" fillId="3" borderId="0" xfId="0" applyNumberFormat="1" applyFont="1" applyFill="1" applyAlignment="1">
      <alignment vertical="center"/>
    </xf>
    <xf numFmtId="2" fontId="48" fillId="3" borderId="60" xfId="0" applyNumberFormat="1" applyFont="1" applyFill="1" applyBorder="1" applyAlignment="1">
      <alignment horizontal="center" vertical="center" wrapText="1"/>
    </xf>
    <xf numFmtId="0" fontId="43" fillId="0" borderId="86" xfId="0" applyFont="1" applyBorder="1" applyAlignment="1">
      <alignment horizontal="center"/>
    </xf>
    <xf numFmtId="0" fontId="0" fillId="3" borderId="62" xfId="0" applyFill="1" applyBorder="1"/>
    <xf numFmtId="0" fontId="0" fillId="3" borderId="62" xfId="0" applyFill="1" applyBorder="1" applyAlignment="1">
      <alignment horizontal="center"/>
    </xf>
    <xf numFmtId="11" fontId="0" fillId="3" borderId="62" xfId="0" applyNumberFormat="1" applyFill="1" applyBorder="1" applyAlignment="1">
      <alignment horizontal="center"/>
    </xf>
    <xf numFmtId="0" fontId="55" fillId="3" borderId="0" xfId="0" applyFont="1" applyFill="1"/>
    <xf numFmtId="0" fontId="8" fillId="3" borderId="0" xfId="0" applyFont="1" applyFill="1"/>
    <xf numFmtId="0" fontId="7" fillId="3" borderId="0" xfId="0" applyFont="1" applyFill="1"/>
    <xf numFmtId="0" fontId="7" fillId="10" borderId="16" xfId="0" applyFont="1" applyFill="1" applyBorder="1" applyAlignment="1">
      <alignment horizontal="center" wrapText="1"/>
    </xf>
    <xf numFmtId="0" fontId="7" fillId="10" borderId="31" xfId="0" applyFont="1" applyFill="1" applyBorder="1" applyAlignment="1">
      <alignment horizontal="center" wrapText="1"/>
    </xf>
    <xf numFmtId="0" fontId="7" fillId="10" borderId="65" xfId="0" applyFont="1" applyFill="1" applyBorder="1" applyAlignment="1">
      <alignment horizontal="center" wrapText="1"/>
    </xf>
    <xf numFmtId="0" fontId="7" fillId="0" borderId="5" xfId="0" applyFont="1" applyBorder="1" applyAlignment="1">
      <alignment horizontal="center" wrapText="1"/>
    </xf>
    <xf numFmtId="0" fontId="7" fillId="0" borderId="27" xfId="0" applyFont="1" applyBorder="1" applyAlignment="1">
      <alignment horizontal="center" wrapText="1"/>
    </xf>
    <xf numFmtId="0" fontId="7" fillId="0" borderId="29" xfId="0" applyFont="1" applyBorder="1" applyAlignment="1">
      <alignment horizontal="left"/>
    </xf>
    <xf numFmtId="0" fontId="7" fillId="0" borderId="1" xfId="0" applyFont="1" applyBorder="1" applyAlignment="1">
      <alignment horizontal="left" wrapText="1"/>
    </xf>
    <xf numFmtId="0" fontId="7" fillId="0" borderId="7" xfId="0" applyFont="1" applyBorder="1" applyAlignment="1">
      <alignment horizontal="center" wrapText="1"/>
    </xf>
    <xf numFmtId="0" fontId="7" fillId="0" borderId="5" xfId="0" applyFont="1" applyBorder="1" applyAlignment="1">
      <alignment horizontal="left" wrapText="1"/>
    </xf>
    <xf numFmtId="0" fontId="7" fillId="0" borderId="92" xfId="0" applyFont="1" applyBorder="1" applyAlignment="1">
      <alignment horizontal="center" wrapText="1"/>
    </xf>
    <xf numFmtId="0" fontId="7" fillId="0" borderId="28" xfId="0" applyFont="1" applyBorder="1" applyAlignment="1">
      <alignment horizontal="left" wrapText="1"/>
    </xf>
    <xf numFmtId="0" fontId="7" fillId="0" borderId="92" xfId="0" applyFont="1" applyBorder="1" applyAlignment="1">
      <alignment horizontal="left" wrapText="1"/>
    </xf>
    <xf numFmtId="0" fontId="7" fillId="0" borderId="68" xfId="0" applyFont="1" applyBorder="1" applyAlignment="1">
      <alignment horizontal="center" wrapText="1"/>
    </xf>
    <xf numFmtId="0" fontId="7" fillId="0" borderId="44" xfId="0" applyFont="1" applyBorder="1" applyAlignment="1">
      <alignment horizontal="left"/>
    </xf>
    <xf numFmtId="0" fontId="7" fillId="0" borderId="29" xfId="0" applyFont="1" applyBorder="1" applyAlignment="1">
      <alignment horizontal="left" wrapText="1"/>
    </xf>
    <xf numFmtId="0" fontId="7" fillId="0" borderId="1" xfId="0" applyFont="1" applyBorder="1" applyAlignment="1">
      <alignment horizontal="left"/>
    </xf>
    <xf numFmtId="0" fontId="7" fillId="0" borderId="25" xfId="0" applyFont="1" applyBorder="1" applyAlignment="1">
      <alignment horizontal="left" wrapText="1"/>
    </xf>
    <xf numFmtId="0" fontId="7" fillId="0" borderId="91" xfId="0" applyFont="1" applyBorder="1" applyAlignment="1">
      <alignment horizontal="center" wrapText="1"/>
    </xf>
    <xf numFmtId="0" fontId="7" fillId="0" borderId="27" xfId="0" applyFont="1" applyBorder="1" applyAlignment="1">
      <alignment horizontal="left" wrapText="1"/>
    </xf>
    <xf numFmtId="0" fontId="7" fillId="0" borderId="69" xfId="0" applyFont="1" applyBorder="1" applyAlignment="1">
      <alignment horizontal="center" wrapText="1"/>
    </xf>
    <xf numFmtId="0" fontId="7" fillId="0" borderId="15" xfId="0" applyFont="1" applyBorder="1" applyAlignment="1">
      <alignment horizontal="left" wrapText="1"/>
    </xf>
    <xf numFmtId="0" fontId="7" fillId="7" borderId="105" xfId="0" applyFont="1" applyFill="1" applyBorder="1" applyAlignment="1">
      <alignment horizontal="center" vertical="center"/>
    </xf>
    <xf numFmtId="0" fontId="7" fillId="7" borderId="105" xfId="0" quotePrefix="1" applyFont="1" applyFill="1" applyBorder="1" applyAlignment="1">
      <alignment horizontal="center" vertical="center"/>
    </xf>
    <xf numFmtId="0" fontId="7" fillId="0" borderId="16" xfId="0" applyFont="1" applyBorder="1" applyAlignment="1">
      <alignment horizontal="left" wrapText="1"/>
    </xf>
    <xf numFmtId="0" fontId="7" fillId="0" borderId="0" xfId="0" applyFont="1" applyAlignment="1">
      <alignment horizontal="center" wrapText="1"/>
    </xf>
    <xf numFmtId="0" fontId="7" fillId="0" borderId="0" xfId="0" applyFont="1" applyAlignment="1">
      <alignment horizontal="center" vertical="center"/>
    </xf>
    <xf numFmtId="0" fontId="1" fillId="0" borderId="1" xfId="0" applyFont="1" applyBorder="1"/>
    <xf numFmtId="0" fontId="0" fillId="0" borderId="3" xfId="0" applyBorder="1"/>
    <xf numFmtId="0" fontId="0" fillId="0" borderId="51" xfId="0" applyBorder="1" applyAlignment="1">
      <alignment vertical="center"/>
    </xf>
    <xf numFmtId="0" fontId="9" fillId="5" borderId="21" xfId="0" applyFont="1" applyFill="1" applyBorder="1" applyAlignment="1">
      <alignment horizontal="center" vertical="center" wrapText="1"/>
    </xf>
    <xf numFmtId="0" fontId="26" fillId="3" borderId="0" xfId="0" applyFont="1" applyFill="1" applyAlignment="1">
      <alignment vertical="center" wrapText="1"/>
    </xf>
    <xf numFmtId="3" fontId="12" fillId="3" borderId="0" xfId="0" applyNumberFormat="1" applyFont="1" applyFill="1" applyAlignment="1">
      <alignment horizontal="center" vertical="center" wrapText="1"/>
    </xf>
    <xf numFmtId="0" fontId="8" fillId="3" borderId="0" xfId="0" applyFont="1" applyFill="1" applyAlignment="1">
      <alignment vertical="center" wrapText="1"/>
    </xf>
    <xf numFmtId="0" fontId="20" fillId="3" borderId="0" xfId="0" applyFont="1" applyFill="1" applyAlignment="1">
      <alignment horizontal="left" vertical="center" wrapText="1"/>
    </xf>
    <xf numFmtId="11" fontId="7" fillId="3" borderId="0" xfId="0" applyNumberFormat="1" applyFont="1" applyFill="1" applyAlignment="1">
      <alignment horizontal="center" vertical="center"/>
    </xf>
    <xf numFmtId="0" fontId="7" fillId="3" borderId="1" xfId="0" applyFont="1" applyFill="1" applyBorder="1" applyAlignment="1">
      <alignment horizontal="center" vertical="center"/>
    </xf>
    <xf numFmtId="0" fontId="7" fillId="0" borderId="36" xfId="0" applyFont="1" applyBorder="1" applyAlignment="1">
      <alignment vertical="center"/>
    </xf>
    <xf numFmtId="0" fontId="7" fillId="0" borderId="40" xfId="0" applyFont="1" applyBorder="1" applyAlignment="1">
      <alignment horizontal="left"/>
    </xf>
    <xf numFmtId="0" fontId="7" fillId="0" borderId="43" xfId="0" applyFont="1" applyBorder="1" applyAlignment="1">
      <alignment horizontal="left"/>
    </xf>
    <xf numFmtId="0" fontId="7" fillId="0" borderId="40" xfId="0" applyFont="1" applyBorder="1" applyAlignment="1">
      <alignment horizontal="left" wrapText="1"/>
    </xf>
    <xf numFmtId="0" fontId="0" fillId="3" borderId="54" xfId="0" applyFill="1" applyBorder="1"/>
    <xf numFmtId="0" fontId="7" fillId="3" borderId="61" xfId="0" applyFont="1" applyFill="1" applyBorder="1" applyAlignment="1">
      <alignment horizontal="center" vertical="center"/>
    </xf>
    <xf numFmtId="0" fontId="7" fillId="3" borderId="56" xfId="0" applyFont="1" applyFill="1" applyBorder="1" applyAlignment="1">
      <alignment horizontal="center" vertical="center"/>
    </xf>
    <xf numFmtId="0" fontId="43" fillId="19" borderId="56" xfId="0" applyFont="1" applyFill="1" applyBorder="1" applyAlignment="1">
      <alignment horizontal="center"/>
    </xf>
    <xf numFmtId="0" fontId="43" fillId="0" borderId="56" xfId="0" applyFont="1" applyBorder="1" applyAlignment="1">
      <alignment horizontal="center"/>
    </xf>
    <xf numFmtId="1" fontId="12" fillId="3" borderId="0" xfId="0" applyNumberFormat="1" applyFont="1" applyFill="1" applyAlignment="1">
      <alignment horizontal="center" vertical="center"/>
    </xf>
    <xf numFmtId="11" fontId="0" fillId="3" borderId="0" xfId="0" applyNumberFormat="1" applyFill="1" applyAlignment="1">
      <alignment horizontal="center" vertical="center"/>
    </xf>
    <xf numFmtId="0" fontId="12" fillId="0" borderId="63" xfId="0" applyFont="1" applyBorder="1" applyAlignment="1">
      <alignment horizontal="center" vertical="center"/>
    </xf>
    <xf numFmtId="4" fontId="7" fillId="0" borderId="20" xfId="0" applyNumberFormat="1" applyFont="1" applyBorder="1" applyAlignment="1">
      <alignment horizontal="center"/>
    </xf>
    <xf numFmtId="4" fontId="7" fillId="0" borderId="36" xfId="0" applyNumberFormat="1" applyFont="1" applyBorder="1" applyAlignment="1">
      <alignment horizontal="center"/>
    </xf>
    <xf numFmtId="4" fontId="7" fillId="0" borderId="22" xfId="0" applyNumberFormat="1" applyFont="1" applyBorder="1" applyAlignment="1">
      <alignment horizontal="center"/>
    </xf>
    <xf numFmtId="4" fontId="7" fillId="0" borderId="1" xfId="0" applyNumberFormat="1" applyFont="1" applyBorder="1" applyAlignment="1">
      <alignment horizontal="center"/>
    </xf>
    <xf numFmtId="4" fontId="7" fillId="0" borderId="21" xfId="0" applyNumberFormat="1" applyFont="1" applyBorder="1" applyAlignment="1">
      <alignment horizontal="center"/>
    </xf>
    <xf numFmtId="4" fontId="7" fillId="0" borderId="16" xfId="0" applyNumberFormat="1" applyFont="1" applyBorder="1" applyAlignment="1">
      <alignment horizontal="center"/>
    </xf>
    <xf numFmtId="4" fontId="7" fillId="0" borderId="23" xfId="0" applyNumberFormat="1" applyFont="1" applyBorder="1" applyAlignment="1">
      <alignment horizontal="center"/>
    </xf>
    <xf numFmtId="166" fontId="0" fillId="3" borderId="86" xfId="0" applyNumberFormat="1" applyFill="1" applyBorder="1" applyAlignment="1">
      <alignment horizontal="center"/>
    </xf>
    <xf numFmtId="0" fontId="12" fillId="0" borderId="0" xfId="0" applyFont="1" applyAlignment="1">
      <alignment vertical="center" wrapText="1"/>
    </xf>
    <xf numFmtId="2" fontId="12" fillId="0" borderId="26" xfId="0" applyNumberFormat="1" applyFont="1" applyBorder="1" applyAlignment="1">
      <alignment horizontal="center" vertical="center"/>
    </xf>
    <xf numFmtId="2" fontId="12" fillId="0" borderId="28" xfId="0" applyNumberFormat="1" applyFont="1" applyBorder="1" applyAlignment="1">
      <alignment horizontal="center" vertical="center"/>
    </xf>
    <xf numFmtId="2" fontId="12" fillId="0" borderId="1" xfId="0" applyNumberFormat="1" applyFont="1" applyBorder="1" applyAlignment="1">
      <alignment horizontal="center" vertical="center"/>
    </xf>
    <xf numFmtId="2" fontId="12" fillId="0" borderId="21" xfId="0" applyNumberFormat="1" applyFont="1" applyBorder="1" applyAlignment="1">
      <alignment horizontal="center" vertical="center"/>
    </xf>
    <xf numFmtId="0" fontId="0" fillId="0" borderId="78" xfId="0" applyBorder="1"/>
    <xf numFmtId="1" fontId="43" fillId="10" borderId="56" xfId="0" applyNumberFormat="1" applyFont="1" applyFill="1" applyBorder="1" applyAlignment="1">
      <alignment horizontal="center"/>
    </xf>
    <xf numFmtId="166" fontId="43" fillId="10" borderId="56" xfId="0" applyNumberFormat="1" applyFont="1" applyFill="1" applyBorder="1" applyAlignment="1">
      <alignment horizontal="center"/>
    </xf>
    <xf numFmtId="0" fontId="42" fillId="3" borderId="32" xfId="0" applyFont="1" applyFill="1" applyBorder="1" applyAlignment="1">
      <alignment horizontal="center"/>
    </xf>
    <xf numFmtId="0" fontId="42" fillId="3" borderId="82" xfId="0" applyFont="1" applyFill="1" applyBorder="1" applyAlignment="1">
      <alignment horizontal="center"/>
    </xf>
    <xf numFmtId="0" fontId="56" fillId="0" borderId="49" xfId="0" applyFont="1" applyBorder="1" applyAlignment="1">
      <alignment vertical="center" wrapText="1"/>
    </xf>
    <xf numFmtId="0" fontId="56" fillId="0" borderId="86" xfId="0" applyFont="1" applyBorder="1" applyAlignment="1">
      <alignment vertical="center" wrapText="1"/>
    </xf>
    <xf numFmtId="0" fontId="56" fillId="0" borderId="56" xfId="0" applyFont="1" applyBorder="1" applyAlignment="1">
      <alignment vertical="center" wrapText="1"/>
    </xf>
    <xf numFmtId="0" fontId="56" fillId="0" borderId="49" xfId="0" applyFont="1" applyBorder="1" applyAlignment="1">
      <alignment horizontal="center" vertical="center"/>
    </xf>
    <xf numFmtId="0" fontId="56" fillId="0" borderId="86" xfId="0" applyFont="1" applyBorder="1" applyAlignment="1">
      <alignment horizontal="center" vertical="center"/>
    </xf>
    <xf numFmtId="0" fontId="56" fillId="0" borderId="56" xfId="0" applyFont="1" applyBorder="1" applyAlignment="1">
      <alignment horizontal="center" vertical="center"/>
    </xf>
    <xf numFmtId="0" fontId="56" fillId="0" borderId="39" xfId="0" applyFont="1" applyBorder="1" applyAlignment="1">
      <alignment vertical="center"/>
    </xf>
    <xf numFmtId="0" fontId="56" fillId="0" borderId="86" xfId="0" applyFont="1" applyBorder="1" applyAlignment="1">
      <alignment vertical="center"/>
    </xf>
    <xf numFmtId="0" fontId="56" fillId="0" borderId="62" xfId="0" applyFont="1" applyBorder="1" applyAlignment="1">
      <alignment horizontal="center" vertical="center" wrapText="1"/>
    </xf>
    <xf numFmtId="0" fontId="56" fillId="0" borderId="67" xfId="0" applyFont="1" applyBorder="1" applyAlignment="1">
      <alignment horizontal="center" vertical="center" wrapText="1"/>
    </xf>
    <xf numFmtId="0" fontId="56" fillId="0" borderId="32" xfId="0" applyFont="1" applyBorder="1" applyAlignment="1">
      <alignment horizontal="center" vertical="center" wrapText="1"/>
    </xf>
    <xf numFmtId="0" fontId="37" fillId="3" borderId="0" xfId="0" applyFont="1" applyFill="1" applyAlignment="1">
      <alignment horizontal="left" vertical="center"/>
    </xf>
    <xf numFmtId="4" fontId="7" fillId="0" borderId="34" xfId="0" applyNumberFormat="1" applyFont="1" applyBorder="1" applyAlignment="1">
      <alignment horizontal="center"/>
    </xf>
    <xf numFmtId="0" fontId="7" fillId="3" borderId="49" xfId="0" applyFont="1" applyFill="1" applyBorder="1" applyAlignment="1">
      <alignment horizontal="center" vertical="center"/>
    </xf>
    <xf numFmtId="0" fontId="7" fillId="0" borderId="28" xfId="0" applyFont="1" applyBorder="1" applyAlignment="1">
      <alignment horizontal="left"/>
    </xf>
    <xf numFmtId="4" fontId="7" fillId="0" borderId="40" xfId="0" applyNumberFormat="1" applyFont="1" applyBorder="1" applyAlignment="1">
      <alignment horizontal="center"/>
    </xf>
    <xf numFmtId="0" fontId="7" fillId="0" borderId="15" xfId="0" applyFont="1" applyBorder="1" applyAlignment="1">
      <alignment horizontal="center" vertical="center"/>
    </xf>
    <xf numFmtId="4" fontId="7" fillId="0" borderId="17" xfId="0" applyNumberFormat="1" applyFont="1" applyBorder="1" applyAlignment="1">
      <alignment horizontal="center"/>
    </xf>
    <xf numFmtId="0" fontId="7" fillId="0" borderId="59" xfId="0" applyFont="1" applyBorder="1" applyAlignment="1">
      <alignment horizontal="center" vertical="center"/>
    </xf>
    <xf numFmtId="0" fontId="7" fillId="0" borderId="90" xfId="0" applyFont="1" applyBorder="1" applyAlignment="1">
      <alignment horizontal="center" vertical="center"/>
    </xf>
    <xf numFmtId="0" fontId="7" fillId="0" borderId="82" xfId="0" applyFont="1" applyBorder="1"/>
    <xf numFmtId="0" fontId="0" fillId="3" borderId="23" xfId="0" applyFill="1" applyBorder="1" applyAlignment="1">
      <alignment wrapText="1"/>
    </xf>
    <xf numFmtId="170" fontId="2" fillId="8" borderId="117" xfId="0" applyNumberFormat="1" applyFont="1" applyFill="1" applyBorder="1" applyAlignment="1">
      <alignment horizontal="center"/>
    </xf>
    <xf numFmtId="169" fontId="7" fillId="0" borderId="20" xfId="0" applyNumberFormat="1" applyFont="1" applyBorder="1" applyAlignment="1">
      <alignment horizontal="center"/>
    </xf>
    <xf numFmtId="0" fontId="7" fillId="0" borderId="7" xfId="0" applyFont="1" applyBorder="1" applyAlignment="1">
      <alignment horizontal="center" vertical="center"/>
    </xf>
    <xf numFmtId="0" fontId="7" fillId="0" borderId="32" xfId="0" applyFont="1" applyBorder="1" applyAlignment="1">
      <alignment horizontal="center" wrapText="1"/>
    </xf>
    <xf numFmtId="0" fontId="7" fillId="0" borderId="15" xfId="0" applyFont="1" applyBorder="1" applyAlignment="1">
      <alignment vertical="center"/>
    </xf>
    <xf numFmtId="0" fontId="7" fillId="0" borderId="15" xfId="0" applyFont="1" applyBorder="1" applyAlignment="1">
      <alignment horizontal="center" wrapText="1"/>
    </xf>
    <xf numFmtId="0" fontId="7" fillId="0" borderId="19" xfId="0" applyFont="1" applyBorder="1" applyAlignment="1">
      <alignment horizontal="left" wrapText="1"/>
    </xf>
    <xf numFmtId="0" fontId="7" fillId="0" borderId="16" xfId="0" applyFont="1" applyBorder="1" applyAlignment="1">
      <alignment vertical="center"/>
    </xf>
    <xf numFmtId="0" fontId="7" fillId="0" borderId="16" xfId="0" applyFont="1" applyBorder="1" applyAlignment="1">
      <alignment horizontal="center" wrapText="1"/>
    </xf>
    <xf numFmtId="0" fontId="7" fillId="0" borderId="23" xfId="0" applyFont="1" applyBorder="1" applyAlignment="1">
      <alignment horizontal="left" wrapText="1"/>
    </xf>
    <xf numFmtId="0" fontId="7" fillId="0" borderId="26" xfId="0" applyFont="1" applyBorder="1" applyAlignment="1">
      <alignment horizontal="center" wrapText="1"/>
    </xf>
    <xf numFmtId="0" fontId="7" fillId="0" borderId="6" xfId="0" applyFont="1" applyBorder="1" applyAlignment="1">
      <alignment horizontal="center" wrapText="1"/>
    </xf>
    <xf numFmtId="0" fontId="7" fillId="0" borderId="30" xfId="0" applyFont="1" applyBorder="1" applyAlignment="1">
      <alignment horizontal="left" wrapText="1"/>
    </xf>
    <xf numFmtId="0" fontId="7" fillId="0" borderId="44" xfId="0" applyFont="1" applyBorder="1" applyAlignment="1">
      <alignment horizontal="left" wrapText="1"/>
    </xf>
    <xf numFmtId="0" fontId="7" fillId="0" borderId="61" xfId="0" applyFont="1" applyBorder="1" applyAlignment="1">
      <alignment horizontal="center" vertical="center"/>
    </xf>
    <xf numFmtId="0" fontId="7" fillId="0" borderId="9" xfId="0" applyFont="1" applyBorder="1" applyAlignment="1">
      <alignment horizontal="center" vertical="center"/>
    </xf>
    <xf numFmtId="0" fontId="7" fillId="0" borderId="105" xfId="0" applyFont="1" applyBorder="1" applyAlignment="1">
      <alignment horizontal="center" vertical="center"/>
    </xf>
    <xf numFmtId="0" fontId="7" fillId="0" borderId="105" xfId="0" quotePrefix="1" applyFont="1" applyBorder="1" applyAlignment="1">
      <alignment horizontal="center" vertical="center"/>
    </xf>
    <xf numFmtId="0" fontId="7" fillId="0" borderId="56" xfId="0" applyFont="1" applyBorder="1" applyAlignment="1">
      <alignment horizontal="center" vertical="center"/>
    </xf>
    <xf numFmtId="0" fontId="7" fillId="0" borderId="22" xfId="0" applyFont="1" applyBorder="1" applyAlignment="1">
      <alignment vertical="center"/>
    </xf>
    <xf numFmtId="0" fontId="7" fillId="0" borderId="65" xfId="0" applyFont="1" applyBorder="1" applyAlignment="1">
      <alignment horizontal="center" vertical="center"/>
    </xf>
    <xf numFmtId="0" fontId="7" fillId="0" borderId="34" xfId="0" applyFont="1" applyBorder="1" applyAlignment="1">
      <alignment vertical="center"/>
    </xf>
    <xf numFmtId="0" fontId="7" fillId="0" borderId="33" xfId="0" applyFont="1" applyBorder="1" applyAlignment="1">
      <alignment horizontal="left" wrapText="1"/>
    </xf>
    <xf numFmtId="0" fontId="7" fillId="0" borderId="4" xfId="0" applyFont="1" applyBorder="1" applyAlignment="1">
      <alignment horizontal="center" vertical="center"/>
    </xf>
    <xf numFmtId="0" fontId="7" fillId="0" borderId="123" xfId="0" applyFont="1" applyBorder="1" applyAlignment="1">
      <alignment horizontal="center" wrapText="1"/>
    </xf>
    <xf numFmtId="4" fontId="7" fillId="0" borderId="105" xfId="0" applyNumberFormat="1" applyFont="1" applyBorder="1" applyAlignment="1">
      <alignment horizontal="center"/>
    </xf>
    <xf numFmtId="0" fontId="7" fillId="0" borderId="22" xfId="0" applyFont="1" applyBorder="1" applyAlignment="1">
      <alignment horizontal="left"/>
    </xf>
    <xf numFmtId="0" fontId="7" fillId="0" borderId="17" xfId="0" applyFont="1" applyBorder="1" applyAlignment="1">
      <alignment horizontal="left"/>
    </xf>
    <xf numFmtId="0" fontId="7" fillId="0" borderId="50" xfId="0" applyFont="1" applyBorder="1" applyAlignment="1">
      <alignment horizontal="center" wrapText="1"/>
    </xf>
    <xf numFmtId="0" fontId="7" fillId="0" borderId="17" xfId="0" applyFont="1" applyBorder="1" applyAlignment="1">
      <alignment horizontal="center" wrapText="1"/>
    </xf>
    <xf numFmtId="0" fontId="7" fillId="0" borderId="40" xfId="0" applyFont="1" applyBorder="1" applyAlignment="1">
      <alignment horizontal="center" wrapText="1"/>
    </xf>
    <xf numFmtId="0" fontId="7" fillId="0" borderId="40" xfId="0" applyFont="1" applyBorder="1" applyAlignment="1">
      <alignment horizontal="center" vertical="center"/>
    </xf>
    <xf numFmtId="0" fontId="7" fillId="0" borderId="35" xfId="0" applyFont="1" applyBorder="1" applyAlignment="1">
      <alignment horizontal="center" vertical="center"/>
    </xf>
    <xf numFmtId="0" fontId="7" fillId="0" borderId="17" xfId="0" applyFont="1" applyBorder="1" applyAlignment="1">
      <alignment horizontal="left" wrapText="1"/>
    </xf>
    <xf numFmtId="4" fontId="7" fillId="0" borderId="43" xfId="0" applyNumberFormat="1" applyFont="1" applyBorder="1" applyAlignment="1">
      <alignment horizontal="center"/>
    </xf>
    <xf numFmtId="0" fontId="7" fillId="0" borderId="62" xfId="0" applyFont="1" applyBorder="1" applyAlignment="1">
      <alignment horizontal="center" vertical="center"/>
    </xf>
    <xf numFmtId="0" fontId="7" fillId="0" borderId="68" xfId="0" applyFont="1" applyBorder="1" applyAlignment="1">
      <alignment horizontal="center" vertical="center"/>
    </xf>
    <xf numFmtId="0" fontId="7" fillId="0" borderId="125" xfId="0" applyFont="1" applyBorder="1" applyAlignment="1">
      <alignment horizontal="left" wrapText="1"/>
    </xf>
    <xf numFmtId="0" fontId="7" fillId="0" borderId="126" xfId="0" applyFont="1" applyBorder="1" applyAlignment="1">
      <alignment horizontal="left"/>
    </xf>
    <xf numFmtId="0" fontId="7" fillId="0" borderId="127" xfId="0" applyFont="1" applyBorder="1" applyAlignment="1">
      <alignment horizontal="left" wrapText="1"/>
    </xf>
    <xf numFmtId="0" fontId="7" fillId="0" borderId="128" xfId="0" applyFont="1" applyBorder="1" applyAlignment="1">
      <alignment horizontal="left"/>
    </xf>
    <xf numFmtId="0" fontId="7" fillId="0" borderId="129" xfId="0" applyFont="1" applyBorder="1" applyAlignment="1">
      <alignment horizontal="left" wrapText="1"/>
    </xf>
    <xf numFmtId="0" fontId="7" fillId="0" borderId="130" xfId="0" applyFont="1" applyBorder="1" applyAlignment="1">
      <alignment horizontal="left" wrapText="1"/>
    </xf>
    <xf numFmtId="0" fontId="7" fillId="0" borderId="131" xfId="0" applyFont="1" applyBorder="1" applyAlignment="1">
      <alignment horizontal="left" wrapText="1"/>
    </xf>
    <xf numFmtId="0" fontId="7" fillId="0" borderId="132" xfId="0" applyFont="1" applyBorder="1" applyAlignment="1">
      <alignment horizontal="left"/>
    </xf>
    <xf numFmtId="0" fontId="7" fillId="0" borderId="133" xfId="0" applyFont="1" applyBorder="1" applyAlignment="1">
      <alignment horizontal="left" wrapText="1"/>
    </xf>
    <xf numFmtId="0" fontId="7" fillId="0" borderId="134" xfId="0" applyFont="1" applyBorder="1" applyAlignment="1">
      <alignment horizontal="left"/>
    </xf>
    <xf numFmtId="0" fontId="7" fillId="0" borderId="135" xfId="0" applyFont="1" applyBorder="1" applyAlignment="1">
      <alignment horizontal="left" wrapText="1"/>
    </xf>
    <xf numFmtId="169" fontId="7" fillId="0" borderId="139" xfId="0" applyNumberFormat="1" applyFont="1" applyBorder="1" applyAlignment="1">
      <alignment horizontal="center"/>
    </xf>
    <xf numFmtId="4" fontId="7" fillId="0" borderId="139" xfId="0" applyNumberFormat="1" applyFont="1" applyBorder="1" applyAlignment="1">
      <alignment horizontal="center"/>
    </xf>
    <xf numFmtId="4" fontId="7" fillId="0" borderId="140" xfId="0" applyNumberFormat="1" applyFont="1" applyBorder="1" applyAlignment="1">
      <alignment horizontal="center"/>
    </xf>
    <xf numFmtId="4" fontId="7" fillId="0" borderId="141" xfId="0" applyNumberFormat="1" applyFont="1" applyBorder="1" applyAlignment="1">
      <alignment horizontal="center"/>
    </xf>
    <xf numFmtId="4" fontId="7" fillId="0" borderId="142" xfId="0" applyNumberFormat="1" applyFont="1" applyBorder="1" applyAlignment="1">
      <alignment horizontal="center"/>
    </xf>
    <xf numFmtId="0" fontId="7" fillId="0" borderId="6" xfId="0" applyFont="1" applyBorder="1" applyAlignment="1">
      <alignment horizontal="left" wrapText="1"/>
    </xf>
    <xf numFmtId="0" fontId="7" fillId="0" borderId="58" xfId="0" applyFont="1" applyBorder="1" applyAlignment="1">
      <alignment horizontal="left" wrapText="1"/>
    </xf>
    <xf numFmtId="0" fontId="7" fillId="0" borderId="31" xfId="0" applyFont="1" applyBorder="1" applyAlignment="1">
      <alignment horizontal="left" wrapText="1"/>
    </xf>
    <xf numFmtId="0" fontId="7" fillId="7" borderId="143" xfId="0" applyFont="1" applyFill="1" applyBorder="1" applyAlignment="1">
      <alignment horizontal="center" vertical="center"/>
    </xf>
    <xf numFmtId="0" fontId="7" fillId="0" borderId="141" xfId="0" quotePrefix="1" applyFont="1" applyBorder="1" applyAlignment="1">
      <alignment horizontal="center" vertical="center"/>
    </xf>
    <xf numFmtId="0" fontId="7" fillId="0" borderId="143" xfId="0" applyFont="1" applyBorder="1" applyAlignment="1">
      <alignment horizontal="center" vertical="center"/>
    </xf>
    <xf numFmtId="0" fontId="7" fillId="0" borderId="141" xfId="0" applyFont="1" applyBorder="1" applyAlignment="1">
      <alignment horizontal="center" vertical="center"/>
    </xf>
    <xf numFmtId="0" fontId="7" fillId="7" borderId="141" xfId="0" applyFont="1" applyFill="1" applyBorder="1" applyAlignment="1">
      <alignment horizontal="center" vertical="center"/>
    </xf>
    <xf numFmtId="0" fontId="7" fillId="0" borderId="144" xfId="0" applyFont="1" applyBorder="1" applyAlignment="1">
      <alignment horizontal="center" vertical="center"/>
    </xf>
    <xf numFmtId="0" fontId="7" fillId="7" borderId="63" xfId="0" applyFont="1" applyFill="1" applyBorder="1" applyAlignment="1">
      <alignment horizontal="center" vertical="center"/>
    </xf>
    <xf numFmtId="0" fontId="7" fillId="0" borderId="4" xfId="0" quotePrefix="1" applyFont="1" applyBorder="1" applyAlignment="1">
      <alignment horizontal="center" vertical="center"/>
    </xf>
    <xf numFmtId="4" fontId="7" fillId="0" borderId="145" xfId="0" applyNumberFormat="1" applyFont="1" applyBorder="1" applyAlignment="1">
      <alignment horizontal="center"/>
    </xf>
    <xf numFmtId="4" fontId="7" fillId="0" borderId="146" xfId="0" applyNumberFormat="1" applyFont="1" applyBorder="1" applyAlignment="1">
      <alignment horizontal="center"/>
    </xf>
    <xf numFmtId="4" fontId="7" fillId="0" borderId="147" xfId="0" applyNumberFormat="1" applyFont="1" applyBorder="1" applyAlignment="1">
      <alignment horizontal="center"/>
    </xf>
    <xf numFmtId="4" fontId="7" fillId="0" borderId="148" xfId="0" applyNumberFormat="1" applyFont="1" applyBorder="1" applyAlignment="1">
      <alignment horizontal="center"/>
    </xf>
    <xf numFmtId="0" fontId="7" fillId="0" borderId="63" xfId="0" applyFont="1" applyBorder="1" applyAlignment="1">
      <alignment horizontal="center" vertical="center"/>
    </xf>
    <xf numFmtId="0" fontId="7" fillId="0" borderId="9" xfId="0" applyFont="1" applyBorder="1" applyAlignment="1">
      <alignment horizontal="center" wrapText="1"/>
    </xf>
    <xf numFmtId="4" fontId="7" fillId="0" borderId="149" xfId="0" applyNumberFormat="1" applyFont="1" applyBorder="1" applyAlignment="1">
      <alignment horizontal="center"/>
    </xf>
    <xf numFmtId="4" fontId="7" fillId="0" borderId="150" xfId="0" applyNumberFormat="1" applyFont="1" applyBorder="1" applyAlignment="1">
      <alignment horizontal="center"/>
    </xf>
    <xf numFmtId="4" fontId="7" fillId="0" borderId="151" xfId="0" applyNumberFormat="1" applyFont="1" applyBorder="1" applyAlignment="1">
      <alignment horizontal="center"/>
    </xf>
    <xf numFmtId="4" fontId="7" fillId="0" borderId="152" xfId="0" applyNumberFormat="1" applyFont="1" applyBorder="1" applyAlignment="1">
      <alignment horizontal="center"/>
    </xf>
    <xf numFmtId="4" fontId="7" fillId="0" borderId="153" xfId="0" applyNumberFormat="1" applyFont="1" applyBorder="1" applyAlignment="1">
      <alignment horizontal="center"/>
    </xf>
    <xf numFmtId="4" fontId="7" fillId="0" borderId="154" xfId="0" applyNumberFormat="1" applyFont="1" applyBorder="1" applyAlignment="1">
      <alignment horizontal="center"/>
    </xf>
    <xf numFmtId="166" fontId="7" fillId="0" borderId="152" xfId="0" applyNumberFormat="1" applyFont="1" applyBorder="1" applyAlignment="1">
      <alignment horizontal="center" vertical="center"/>
    </xf>
    <xf numFmtId="166" fontId="7" fillId="0" borderId="153" xfId="0" applyNumberFormat="1" applyFont="1" applyBorder="1" applyAlignment="1">
      <alignment horizontal="center" vertical="center"/>
    </xf>
    <xf numFmtId="166" fontId="7" fillId="0" borderId="155" xfId="0" applyNumberFormat="1" applyFont="1" applyBorder="1" applyAlignment="1">
      <alignment horizontal="center" vertical="center"/>
    </xf>
    <xf numFmtId="166" fontId="7" fillId="0" borderId="144" xfId="0" applyNumberFormat="1" applyFont="1" applyBorder="1" applyAlignment="1">
      <alignment horizontal="center" vertical="center"/>
    </xf>
    <xf numFmtId="166" fontId="7" fillId="0" borderId="50" xfId="0" applyNumberFormat="1" applyFont="1" applyBorder="1" applyAlignment="1">
      <alignment horizontal="center" vertical="center"/>
    </xf>
    <xf numFmtId="166" fontId="7" fillId="0" borderId="156" xfId="0" applyNumberFormat="1" applyFont="1" applyBorder="1" applyAlignment="1">
      <alignment horizontal="center" vertical="center"/>
    </xf>
    <xf numFmtId="166" fontId="7" fillId="0" borderId="157" xfId="0" applyNumberFormat="1" applyFont="1" applyBorder="1" applyAlignment="1">
      <alignment horizontal="center" vertical="center"/>
    </xf>
    <xf numFmtId="166" fontId="7" fillId="0" borderId="158" xfId="0" applyNumberFormat="1" applyFont="1" applyBorder="1" applyAlignment="1">
      <alignment horizontal="center" vertical="center"/>
    </xf>
    <xf numFmtId="0" fontId="7" fillId="0" borderId="18" xfId="0" applyFont="1" applyBorder="1" applyAlignment="1">
      <alignment horizontal="left" wrapText="1"/>
    </xf>
    <xf numFmtId="0" fontId="7" fillId="0" borderId="2" xfId="0" applyFont="1" applyBorder="1" applyAlignment="1">
      <alignment horizontal="left" wrapText="1"/>
    </xf>
    <xf numFmtId="0" fontId="7" fillId="0" borderId="91" xfId="0" applyFont="1" applyBorder="1" applyAlignment="1">
      <alignment horizontal="left" wrapText="1"/>
    </xf>
    <xf numFmtId="0" fontId="7" fillId="0" borderId="155" xfId="0" applyFont="1" applyBorder="1" applyAlignment="1">
      <alignment horizontal="center" vertical="center"/>
    </xf>
    <xf numFmtId="0" fontId="7" fillId="0" borderId="159" xfId="0" applyFont="1" applyBorder="1" applyAlignment="1">
      <alignment horizontal="center" vertical="center"/>
    </xf>
    <xf numFmtId="0" fontId="7" fillId="7" borderId="141" xfId="0" quotePrefix="1" applyFont="1" applyFill="1" applyBorder="1" applyAlignment="1">
      <alignment horizontal="center" vertical="center"/>
    </xf>
    <xf numFmtId="0" fontId="7" fillId="0" borderId="160" xfId="0" applyFont="1" applyBorder="1" applyAlignment="1">
      <alignment horizontal="center" vertical="center"/>
    </xf>
    <xf numFmtId="0" fontId="7" fillId="7" borderId="144" xfId="0" applyFont="1" applyFill="1" applyBorder="1" applyAlignment="1">
      <alignment horizontal="center" vertical="center"/>
    </xf>
    <xf numFmtId="0" fontId="7" fillId="0" borderId="161" xfId="0" applyFont="1" applyBorder="1" applyAlignment="1">
      <alignment horizontal="center" vertical="center"/>
    </xf>
    <xf numFmtId="0" fontId="7" fillId="0" borderId="162" xfId="0" applyFont="1" applyBorder="1" applyAlignment="1">
      <alignment horizontal="center" vertical="center"/>
    </xf>
    <xf numFmtId="0" fontId="7" fillId="7" borderId="65" xfId="0" applyFont="1" applyFill="1" applyBorder="1" applyAlignment="1">
      <alignment horizontal="center" vertical="center"/>
    </xf>
    <xf numFmtId="0" fontId="7" fillId="7" borderId="8" xfId="0" applyFont="1" applyFill="1" applyBorder="1" applyAlignment="1">
      <alignment horizontal="center" vertical="center"/>
    </xf>
    <xf numFmtId="0" fontId="7" fillId="7" borderId="9" xfId="0" applyFont="1" applyFill="1" applyBorder="1" applyAlignment="1">
      <alignment horizontal="center" vertical="center"/>
    </xf>
    <xf numFmtId="0" fontId="7" fillId="0" borderId="8" xfId="0" applyFont="1" applyBorder="1" applyAlignment="1">
      <alignment horizontal="center" vertical="center"/>
    </xf>
    <xf numFmtId="0" fontId="7" fillId="0" borderId="50" xfId="0" applyFont="1" applyBorder="1" applyAlignment="1">
      <alignment horizontal="center" vertical="center"/>
    </xf>
    <xf numFmtId="0" fontId="7" fillId="0" borderId="156" xfId="0" applyFont="1" applyBorder="1" applyAlignment="1">
      <alignment horizontal="center" vertical="center"/>
    </xf>
    <xf numFmtId="0" fontId="7" fillId="0" borderId="163" xfId="0" applyFont="1" applyBorder="1" applyAlignment="1">
      <alignment horizontal="center" wrapText="1"/>
    </xf>
    <xf numFmtId="0" fontId="7" fillId="0" borderId="164" xfId="0" applyFont="1" applyBorder="1" applyAlignment="1">
      <alignment horizontal="center" wrapText="1"/>
    </xf>
    <xf numFmtId="0" fontId="7" fillId="0" borderId="165" xfId="0" applyFont="1" applyBorder="1" applyAlignment="1">
      <alignment horizontal="center" wrapText="1"/>
    </xf>
    <xf numFmtId="0" fontId="7" fillId="0" borderId="166" xfId="0" applyFont="1" applyBorder="1" applyAlignment="1">
      <alignment horizontal="center" wrapText="1"/>
    </xf>
    <xf numFmtId="0" fontId="7" fillId="0" borderId="167" xfId="0" applyFont="1" applyBorder="1" applyAlignment="1">
      <alignment horizontal="center" wrapText="1"/>
    </xf>
    <xf numFmtId="0" fontId="7" fillId="0" borderId="168" xfId="0" applyFont="1" applyBorder="1" applyAlignment="1">
      <alignment horizontal="center" wrapText="1"/>
    </xf>
    <xf numFmtId="0" fontId="7" fillId="0" borderId="169" xfId="0" applyFont="1" applyBorder="1" applyAlignment="1">
      <alignment horizontal="center" wrapText="1"/>
    </xf>
    <xf numFmtId="0" fontId="7" fillId="0" borderId="170" xfId="0" applyFont="1" applyBorder="1" applyAlignment="1">
      <alignment horizontal="center" wrapText="1"/>
    </xf>
    <xf numFmtId="4" fontId="7" fillId="0" borderId="157" xfId="0" applyNumberFormat="1" applyFont="1" applyBorder="1" applyAlignment="1">
      <alignment horizontal="center"/>
    </xf>
    <xf numFmtId="4" fontId="7" fillId="0" borderId="158" xfId="0" applyNumberFormat="1" applyFont="1" applyBorder="1" applyAlignment="1">
      <alignment horizontal="center"/>
    </xf>
    <xf numFmtId="171" fontId="7" fillId="0" borderId="157" xfId="0" applyNumberFormat="1" applyFont="1" applyBorder="1" applyAlignment="1">
      <alignment horizontal="center"/>
    </xf>
    <xf numFmtId="4" fontId="7" fillId="0" borderId="155" xfId="0" applyNumberFormat="1" applyFont="1" applyBorder="1" applyAlignment="1">
      <alignment horizontal="center"/>
    </xf>
    <xf numFmtId="4" fontId="7" fillId="0" borderId="144" xfId="0" applyNumberFormat="1" applyFont="1" applyBorder="1" applyAlignment="1">
      <alignment horizontal="center"/>
    </xf>
    <xf numFmtId="4" fontId="7" fillId="0" borderId="171" xfId="0" applyNumberFormat="1" applyFont="1" applyBorder="1" applyAlignment="1">
      <alignment horizontal="center"/>
    </xf>
    <xf numFmtId="4" fontId="7" fillId="0" borderId="172" xfId="0" applyNumberFormat="1" applyFont="1" applyBorder="1" applyAlignment="1">
      <alignment horizontal="center"/>
    </xf>
    <xf numFmtId="4" fontId="7" fillId="0" borderId="173" xfId="0" applyNumberFormat="1" applyFont="1" applyBorder="1" applyAlignment="1">
      <alignment horizontal="center"/>
    </xf>
    <xf numFmtId="0" fontId="7" fillId="0" borderId="174" xfId="0" applyFont="1" applyBorder="1" applyAlignment="1">
      <alignment horizontal="left" wrapText="1"/>
    </xf>
    <xf numFmtId="0" fontId="7" fillId="0" borderId="165" xfId="0" applyFont="1" applyBorder="1" applyAlignment="1">
      <alignment horizontal="center" vertical="center"/>
    </xf>
    <xf numFmtId="0" fontId="7" fillId="0" borderId="175" xfId="0" applyFont="1" applyBorder="1" applyAlignment="1">
      <alignment horizontal="center" vertical="center"/>
    </xf>
    <xf numFmtId="4" fontId="7" fillId="0" borderId="176" xfId="0" applyNumberFormat="1" applyFont="1" applyBorder="1" applyAlignment="1">
      <alignment horizontal="center"/>
    </xf>
    <xf numFmtId="0" fontId="7" fillId="0" borderId="177" xfId="0" applyFont="1" applyBorder="1" applyAlignment="1">
      <alignment horizontal="left" wrapText="1"/>
    </xf>
    <xf numFmtId="0" fontId="7" fillId="0" borderId="179" xfId="0" applyFont="1" applyBorder="1" applyAlignment="1">
      <alignment horizontal="left" wrapText="1"/>
    </xf>
    <xf numFmtId="0" fontId="7" fillId="0" borderId="180" xfId="0" applyFont="1" applyBorder="1" applyAlignment="1">
      <alignment horizontal="left" wrapText="1"/>
    </xf>
    <xf numFmtId="4" fontId="7" fillId="0" borderId="178" xfId="0" applyNumberFormat="1" applyFont="1" applyBorder="1" applyAlignment="1">
      <alignment horizontal="center"/>
    </xf>
    <xf numFmtId="4" fontId="7" fillId="0" borderId="181" xfId="0" applyNumberFormat="1" applyFont="1" applyBorder="1" applyAlignment="1">
      <alignment horizontal="center"/>
    </xf>
    <xf numFmtId="4" fontId="7" fillId="0" borderId="182" xfId="0" applyNumberFormat="1" applyFont="1" applyBorder="1" applyAlignment="1">
      <alignment horizontal="center"/>
    </xf>
    <xf numFmtId="0" fontId="7" fillId="0" borderId="183" xfId="0" applyFont="1" applyBorder="1" applyAlignment="1">
      <alignment horizontal="center" wrapText="1"/>
    </xf>
    <xf numFmtId="0" fontId="7" fillId="0" borderId="180" xfId="0" applyFont="1" applyBorder="1" applyAlignment="1">
      <alignment horizontal="center" wrapText="1"/>
    </xf>
    <xf numFmtId="0" fontId="7" fillId="0" borderId="184" xfId="0" applyFont="1" applyBorder="1" applyAlignment="1">
      <alignment horizontal="left" wrapText="1"/>
    </xf>
    <xf numFmtId="0" fontId="7" fillId="0" borderId="185" xfId="0" applyFont="1" applyBorder="1" applyAlignment="1">
      <alignment horizontal="center" wrapText="1"/>
    </xf>
    <xf numFmtId="0" fontId="7" fillId="0" borderId="125" xfId="0" applyFont="1" applyBorder="1" applyAlignment="1">
      <alignment horizontal="center" wrapText="1"/>
    </xf>
    <xf numFmtId="0" fontId="7" fillId="0" borderId="186" xfId="0" applyFont="1" applyBorder="1" applyAlignment="1">
      <alignment horizontal="left" wrapText="1"/>
    </xf>
    <xf numFmtId="0" fontId="7" fillId="0" borderId="187" xfId="0" applyFont="1" applyBorder="1" applyAlignment="1">
      <alignment wrapText="1"/>
    </xf>
    <xf numFmtId="0" fontId="7" fillId="0" borderId="188" xfId="0" applyFont="1" applyBorder="1" applyAlignment="1">
      <alignment horizontal="center" wrapText="1"/>
    </xf>
    <xf numFmtId="0" fontId="7" fillId="0" borderId="189" xfId="0" applyFont="1" applyBorder="1" applyAlignment="1">
      <alignment horizontal="center" wrapText="1"/>
    </xf>
    <xf numFmtId="0" fontId="7" fillId="0" borderId="190" xfId="0" applyFont="1" applyBorder="1" applyAlignment="1">
      <alignment horizontal="left" wrapText="1"/>
    </xf>
    <xf numFmtId="0" fontId="7" fillId="0" borderId="191" xfId="0" applyFont="1" applyBorder="1" applyAlignment="1">
      <alignment horizontal="center" wrapText="1"/>
    </xf>
    <xf numFmtId="0" fontId="7" fillId="0" borderId="168" xfId="0" applyFont="1" applyBorder="1" applyAlignment="1">
      <alignment horizontal="center" vertical="center"/>
    </xf>
    <xf numFmtId="0" fontId="7" fillId="0" borderId="186" xfId="0" applyFont="1" applyBorder="1" applyAlignment="1">
      <alignment horizontal="left"/>
    </xf>
    <xf numFmtId="0" fontId="7" fillId="0" borderId="169" xfId="0" applyFont="1" applyBorder="1" applyAlignment="1">
      <alignment horizontal="center" vertical="center"/>
    </xf>
    <xf numFmtId="0" fontId="7" fillId="0" borderId="192" xfId="0" applyFont="1" applyBorder="1" applyAlignment="1">
      <alignment horizontal="center" wrapText="1"/>
    </xf>
    <xf numFmtId="0" fontId="7" fillId="0" borderId="190" xfId="0" applyFont="1" applyBorder="1" applyAlignment="1">
      <alignment horizontal="left"/>
    </xf>
    <xf numFmtId="0" fontId="7" fillId="0" borderId="136" xfId="0" applyFont="1" applyBorder="1" applyAlignment="1">
      <alignment horizontal="center" vertical="center"/>
    </xf>
    <xf numFmtId="0" fontId="7" fillId="0" borderId="193" xfId="0" applyFont="1" applyBorder="1" applyAlignment="1">
      <alignment horizontal="center" wrapText="1"/>
    </xf>
    <xf numFmtId="0" fontId="7" fillId="0" borderId="194" xfId="0" applyFont="1" applyBorder="1" applyAlignment="1">
      <alignment horizontal="left" wrapText="1"/>
    </xf>
    <xf numFmtId="0" fontId="7" fillId="0" borderId="137" xfId="0" applyFont="1" applyBorder="1" applyAlignment="1">
      <alignment horizontal="center" vertical="center"/>
    </xf>
    <xf numFmtId="0" fontId="7" fillId="0" borderId="195" xfId="0" applyFont="1" applyBorder="1" applyAlignment="1">
      <alignment horizontal="left"/>
    </xf>
    <xf numFmtId="0" fontId="7" fillId="0" borderId="195" xfId="0" applyFont="1" applyBorder="1" applyAlignment="1">
      <alignment horizontal="left" wrapText="1"/>
    </xf>
    <xf numFmtId="0" fontId="7" fillId="0" borderId="138" xfId="0" applyFont="1" applyBorder="1" applyAlignment="1">
      <alignment horizontal="center" vertical="center"/>
    </xf>
    <xf numFmtId="0" fontId="7" fillId="0" borderId="196" xfId="0" applyFont="1" applyBorder="1" applyAlignment="1">
      <alignment horizontal="center" wrapText="1"/>
    </xf>
    <xf numFmtId="0" fontId="7" fillId="0" borderId="197" xfId="0" applyFont="1" applyBorder="1" applyAlignment="1">
      <alignment horizontal="left" wrapText="1"/>
    </xf>
    <xf numFmtId="0" fontId="7" fillId="0" borderId="198" xfId="0" applyFont="1" applyBorder="1" applyAlignment="1">
      <alignment horizontal="center" wrapText="1"/>
    </xf>
    <xf numFmtId="0" fontId="7" fillId="0" borderId="199" xfId="0" applyFont="1" applyBorder="1" applyAlignment="1">
      <alignment horizontal="center" wrapText="1"/>
    </xf>
    <xf numFmtId="0" fontId="7" fillId="0" borderId="184" xfId="0" applyFont="1" applyBorder="1" applyAlignment="1">
      <alignment horizontal="left" vertical="top" wrapText="1"/>
    </xf>
    <xf numFmtId="0" fontId="7" fillId="0" borderId="177" xfId="0" applyFont="1" applyBorder="1" applyAlignment="1">
      <alignment horizontal="center" wrapText="1"/>
    </xf>
    <xf numFmtId="0" fontId="48" fillId="3" borderId="55" xfId="0" applyFont="1" applyFill="1" applyBorder="1" applyAlignment="1">
      <alignment horizontal="center" vertical="center" wrapText="1"/>
    </xf>
    <xf numFmtId="0" fontId="46" fillId="18" borderId="202" xfId="0" applyFont="1" applyFill="1" applyBorder="1" applyAlignment="1">
      <alignment horizontal="center" vertical="center" wrapText="1"/>
    </xf>
    <xf numFmtId="0" fontId="0" fillId="3" borderId="89" xfId="0" applyFill="1" applyBorder="1" applyAlignment="1">
      <alignment vertical="center" wrapText="1"/>
    </xf>
    <xf numFmtId="4" fontId="7" fillId="0" borderId="171" xfId="0" applyNumberFormat="1" applyFont="1" applyFill="1" applyBorder="1" applyAlignment="1">
      <alignment horizontal="center"/>
    </xf>
    <xf numFmtId="4" fontId="7" fillId="0" borderId="172" xfId="0" applyNumberFormat="1" applyFont="1" applyFill="1" applyBorder="1" applyAlignment="1">
      <alignment horizontal="center"/>
    </xf>
    <xf numFmtId="4" fontId="7" fillId="0" borderId="173" xfId="0" applyNumberFormat="1" applyFont="1" applyFill="1" applyBorder="1" applyAlignment="1">
      <alignment horizontal="center"/>
    </xf>
    <xf numFmtId="4" fontId="7" fillId="0" borderId="22" xfId="0" applyNumberFormat="1" applyFont="1" applyFill="1" applyBorder="1" applyAlignment="1">
      <alignment horizontal="center"/>
    </xf>
    <xf numFmtId="4" fontId="7" fillId="0" borderId="140" xfId="0" applyNumberFormat="1" applyFont="1" applyFill="1" applyBorder="1" applyAlignment="1">
      <alignment horizontal="center"/>
    </xf>
    <xf numFmtId="4" fontId="7" fillId="0" borderId="153" xfId="0" applyNumberFormat="1" applyFont="1" applyFill="1" applyBorder="1" applyAlignment="1">
      <alignment horizontal="center"/>
    </xf>
    <xf numFmtId="4" fontId="7" fillId="0" borderId="17" xfId="0" applyNumberFormat="1" applyFont="1" applyFill="1" applyBorder="1" applyAlignment="1">
      <alignment horizontal="center"/>
    </xf>
    <xf numFmtId="4" fontId="7" fillId="0" borderId="147" xfId="0" applyNumberFormat="1" applyFont="1" applyFill="1" applyBorder="1" applyAlignment="1">
      <alignment horizontal="center"/>
    </xf>
    <xf numFmtId="4" fontId="7" fillId="0" borderId="152" xfId="0" applyNumberFormat="1" applyFont="1" applyFill="1" applyBorder="1" applyAlignment="1">
      <alignment horizontal="center"/>
    </xf>
    <xf numFmtId="4" fontId="7" fillId="0" borderId="40" xfId="0" applyNumberFormat="1" applyFont="1" applyFill="1" applyBorder="1" applyAlignment="1">
      <alignment horizontal="center"/>
    </xf>
    <xf numFmtId="4" fontId="7" fillId="0" borderId="148" xfId="0" applyNumberFormat="1" applyFont="1" applyFill="1" applyBorder="1" applyAlignment="1">
      <alignment horizontal="center"/>
    </xf>
    <xf numFmtId="4" fontId="7" fillId="0" borderId="154" xfId="0" applyNumberFormat="1" applyFont="1" applyFill="1" applyBorder="1" applyAlignment="1">
      <alignment horizontal="center"/>
    </xf>
    <xf numFmtId="2" fontId="48" fillId="0" borderId="39" xfId="0" applyNumberFormat="1" applyFont="1" applyFill="1" applyBorder="1" applyAlignment="1">
      <alignment horizontal="center" vertical="center" wrapText="1"/>
    </xf>
    <xf numFmtId="11" fontId="48" fillId="0" borderId="39" xfId="0" applyNumberFormat="1" applyFont="1" applyFill="1" applyBorder="1" applyAlignment="1">
      <alignment horizontal="center" vertical="center" wrapText="1"/>
    </xf>
    <xf numFmtId="0" fontId="7" fillId="0" borderId="17" xfId="0" applyFont="1" applyFill="1" applyBorder="1" applyAlignment="1">
      <alignment horizontal="left" wrapText="1"/>
    </xf>
    <xf numFmtId="0" fontId="7" fillId="0" borderId="43" xfId="0" applyFont="1" applyFill="1" applyBorder="1" applyAlignment="1">
      <alignment horizontal="left" wrapText="1"/>
    </xf>
    <xf numFmtId="0" fontId="7" fillId="0" borderId="40" xfId="0" applyFont="1" applyFill="1" applyBorder="1" applyAlignment="1">
      <alignment horizontal="left" wrapText="1"/>
    </xf>
    <xf numFmtId="0" fontId="7" fillId="0" borderId="124" xfId="0" applyFont="1" applyFill="1" applyBorder="1" applyAlignment="1">
      <alignment horizontal="left"/>
    </xf>
    <xf numFmtId="0" fontId="7" fillId="0" borderId="43" xfId="0" applyFont="1" applyFill="1" applyBorder="1" applyAlignment="1">
      <alignment horizontal="left"/>
    </xf>
    <xf numFmtId="0" fontId="7" fillId="0" borderId="178" xfId="0" applyFont="1" applyFill="1" applyBorder="1" applyAlignment="1">
      <alignment horizontal="left"/>
    </xf>
    <xf numFmtId="0" fontId="7" fillId="0" borderId="40" xfId="0" applyFont="1" applyFill="1" applyBorder="1" applyAlignment="1">
      <alignment horizontal="left"/>
    </xf>
    <xf numFmtId="0" fontId="0" fillId="0" borderId="0" xfId="0" applyFill="1"/>
    <xf numFmtId="0" fontId="48" fillId="0" borderId="39" xfId="0" applyFont="1" applyFill="1" applyBorder="1" applyAlignment="1">
      <alignment horizontal="center" vertical="center" wrapText="1"/>
    </xf>
    <xf numFmtId="0" fontId="48" fillId="0" borderId="55" xfId="0" applyFont="1" applyFill="1" applyBorder="1" applyAlignment="1">
      <alignment horizontal="center" vertical="center" wrapText="1"/>
    </xf>
    <xf numFmtId="0" fontId="48" fillId="0" borderId="103" xfId="0" applyFont="1" applyBorder="1" applyAlignment="1">
      <alignment horizontal="center" vertical="center" wrapText="1"/>
    </xf>
    <xf numFmtId="0" fontId="48" fillId="0" borderId="82" xfId="0" applyFont="1" applyBorder="1" applyAlignment="1">
      <alignment horizontal="center" vertical="center" wrapText="1"/>
    </xf>
    <xf numFmtId="2" fontId="48" fillId="0" borderId="39" xfId="0" applyNumberFormat="1" applyFont="1" applyBorder="1" applyAlignment="1">
      <alignment horizontal="center" vertical="center" wrapText="1"/>
    </xf>
    <xf numFmtId="11" fontId="48" fillId="0" borderId="39" xfId="0" applyNumberFormat="1" applyFont="1" applyBorder="1" applyAlignment="1">
      <alignment horizontal="center" vertical="center" wrapText="1"/>
    </xf>
    <xf numFmtId="4" fontId="7" fillId="0" borderId="20" xfId="0" applyNumberFormat="1" applyFont="1" applyFill="1" applyBorder="1" applyAlignment="1">
      <alignment horizontal="center"/>
    </xf>
    <xf numFmtId="0" fontId="9" fillId="3" borderId="0" xfId="0" applyFont="1" applyFill="1" applyAlignment="1">
      <alignment horizontal="center" vertical="center" wrapText="1"/>
    </xf>
    <xf numFmtId="0" fontId="9" fillId="5" borderId="19"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2" fillId="3" borderId="0" xfId="0" applyFont="1" applyFill="1" applyAlignment="1">
      <alignment horizontal="left" vertical="center" wrapText="1"/>
    </xf>
    <xf numFmtId="0" fontId="24" fillId="3" borderId="0" xfId="0" applyFont="1" applyFill="1" applyAlignment="1">
      <alignment horizontal="center" vertical="center" wrapText="1"/>
    </xf>
    <xf numFmtId="0" fontId="2" fillId="3" borderId="0" xfId="0" applyFont="1" applyFill="1" applyAlignment="1">
      <alignment horizontal="center" vertical="center" wrapText="1"/>
    </xf>
    <xf numFmtId="0" fontId="9" fillId="5" borderId="22"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48" fillId="3" borderId="61" xfId="0" applyFont="1" applyFill="1" applyBorder="1" applyAlignment="1">
      <alignment horizontal="center" vertical="center" wrapText="1"/>
    </xf>
    <xf numFmtId="0" fontId="48" fillId="3" borderId="82" xfId="0" applyFont="1" applyFill="1" applyBorder="1" applyAlignment="1">
      <alignment horizontal="center" vertical="center" wrapText="1"/>
    </xf>
    <xf numFmtId="2" fontId="49" fillId="3" borderId="102" xfId="0" applyNumberFormat="1" applyFont="1" applyFill="1" applyBorder="1" applyAlignment="1">
      <alignment horizontal="center" vertical="center" wrapText="1"/>
    </xf>
    <xf numFmtId="0" fontId="48" fillId="3" borderId="103" xfId="0" applyFont="1" applyFill="1" applyBorder="1" applyAlignment="1">
      <alignment horizontal="center" vertical="center" wrapText="1"/>
    </xf>
    <xf numFmtId="0" fontId="48" fillId="3" borderId="56" xfId="0" applyFont="1" applyFill="1" applyBorder="1" applyAlignment="1">
      <alignment horizontal="center" vertical="center" wrapText="1"/>
    </xf>
    <xf numFmtId="2" fontId="49" fillId="3" borderId="61" xfId="0" applyNumberFormat="1" applyFont="1" applyFill="1" applyBorder="1" applyAlignment="1">
      <alignment horizontal="center" vertical="center" wrapText="1"/>
    </xf>
    <xf numFmtId="0" fontId="48" fillId="0" borderId="56" xfId="0" applyFont="1" applyFill="1" applyBorder="1" applyAlignment="1">
      <alignment horizontal="center" vertical="center" wrapText="1"/>
    </xf>
    <xf numFmtId="0" fontId="48" fillId="0" borderId="82" xfId="0" applyFont="1" applyFill="1" applyBorder="1" applyAlignment="1">
      <alignment horizontal="center" vertical="center" wrapText="1"/>
    </xf>
    <xf numFmtId="0" fontId="48" fillId="0" borderId="103" xfId="0" applyFont="1" applyFill="1" applyBorder="1" applyAlignment="1">
      <alignment horizontal="center" vertical="center" wrapText="1"/>
    </xf>
    <xf numFmtId="2" fontId="49" fillId="3" borderId="104" xfId="0" applyNumberFormat="1" applyFont="1" applyFill="1" applyBorder="1" applyAlignment="1">
      <alignment horizontal="center" vertical="center" wrapText="1"/>
    </xf>
    <xf numFmtId="0" fontId="46" fillId="18" borderId="56"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12" fillId="3" borderId="0" xfId="0" applyFont="1" applyFill="1" applyAlignment="1">
      <alignment horizontal="center" vertical="center"/>
    </xf>
    <xf numFmtId="2" fontId="7" fillId="3" borderId="0" xfId="0" applyNumberFormat="1" applyFont="1" applyFill="1" applyAlignment="1">
      <alignment horizontal="center" vertical="center"/>
    </xf>
    <xf numFmtId="0" fontId="27" fillId="3" borderId="32" xfId="0" applyFont="1" applyFill="1" applyBorder="1" applyAlignment="1">
      <alignment horizontal="center" vertical="center" wrapText="1"/>
    </xf>
    <xf numFmtId="0" fontId="7" fillId="3" borderId="25" xfId="0" applyFont="1" applyFill="1" applyBorder="1" applyAlignment="1">
      <alignment horizontal="center" vertical="center"/>
    </xf>
    <xf numFmtId="165" fontId="0" fillId="3" borderId="1" xfId="0" applyNumberFormat="1" applyFill="1" applyBorder="1" applyAlignment="1">
      <alignment horizontal="left" vertical="top"/>
    </xf>
    <xf numFmtId="0" fontId="1" fillId="3" borderId="13" xfId="0" applyFont="1" applyFill="1" applyBorder="1" applyAlignment="1">
      <alignment horizontal="center"/>
    </xf>
    <xf numFmtId="0" fontId="0" fillId="3" borderId="0" xfId="0" applyFill="1" applyAlignment="1">
      <alignment horizontal="left" vertical="top" wrapText="1"/>
    </xf>
    <xf numFmtId="0" fontId="57" fillId="3" borderId="0" xfId="0" applyFont="1" applyFill="1" applyProtection="1">
      <protection locked="0"/>
    </xf>
    <xf numFmtId="0" fontId="57" fillId="3" borderId="0" xfId="0" applyFont="1" applyFill="1"/>
    <xf numFmtId="49" fontId="58" fillId="3" borderId="0" xfId="0" applyNumberFormat="1" applyFont="1" applyFill="1"/>
    <xf numFmtId="0" fontId="59" fillId="3" borderId="0" xfId="0" applyFont="1" applyFill="1"/>
    <xf numFmtId="49" fontId="37" fillId="3" borderId="0" xfId="0" applyNumberFormat="1" applyFont="1" applyFill="1"/>
    <xf numFmtId="49" fontId="44" fillId="3" borderId="0" xfId="0" applyNumberFormat="1" applyFont="1" applyFill="1" applyAlignment="1">
      <alignment horizontal="left"/>
    </xf>
    <xf numFmtId="0" fontId="1" fillId="0" borderId="0" xfId="0" applyFont="1" applyAlignment="1">
      <alignment horizontal="center"/>
    </xf>
    <xf numFmtId="0" fontId="3" fillId="0" borderId="0" xfId="0" applyFont="1" applyAlignment="1">
      <alignment horizontal="center" vertical="center"/>
    </xf>
    <xf numFmtId="0" fontId="40" fillId="0" borderId="94" xfId="0" applyFont="1" applyBorder="1" applyAlignment="1">
      <alignment horizontal="center" vertical="center" wrapText="1"/>
    </xf>
    <xf numFmtId="0" fontId="40" fillId="0" borderId="95" xfId="0" applyFont="1" applyBorder="1" applyAlignment="1">
      <alignment horizontal="center" vertical="center" wrapText="1"/>
    </xf>
    <xf numFmtId="0" fontId="40" fillId="0" borderId="96" xfId="0" applyFont="1" applyBorder="1" applyAlignment="1">
      <alignment horizontal="center" vertical="center" wrapText="1"/>
    </xf>
    <xf numFmtId="0" fontId="40" fillId="0" borderId="97" xfId="0" applyFont="1" applyBorder="1" applyAlignment="1">
      <alignment horizontal="center" vertical="center" wrapText="1"/>
    </xf>
    <xf numFmtId="0" fontId="8" fillId="21" borderId="0" xfId="0" applyFont="1" applyFill="1" applyAlignment="1">
      <alignment horizontal="left"/>
    </xf>
    <xf numFmtId="0" fontId="7" fillId="0" borderId="0" xfId="0" applyFont="1" applyAlignment="1">
      <alignment horizontal="left" vertical="center" wrapText="1"/>
    </xf>
    <xf numFmtId="0" fontId="9" fillId="5" borderId="18"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9" fillId="5" borderId="26" xfId="0" applyFont="1" applyFill="1" applyBorder="1" applyAlignment="1">
      <alignment horizontal="center" vertical="center"/>
    </xf>
    <xf numFmtId="0" fontId="9" fillId="5" borderId="38" xfId="0" applyFont="1" applyFill="1" applyBorder="1" applyAlignment="1">
      <alignment horizontal="center" vertical="center"/>
    </xf>
    <xf numFmtId="0" fontId="12" fillId="2" borderId="17" xfId="0" applyFont="1" applyFill="1" applyBorder="1" applyAlignment="1">
      <alignment horizontal="center" vertical="center" wrapText="1"/>
    </xf>
    <xf numFmtId="0" fontId="12" fillId="2" borderId="22" xfId="0" applyFont="1" applyFill="1" applyBorder="1" applyAlignment="1">
      <alignment horizontal="center" vertical="center" wrapText="1"/>
    </xf>
    <xf numFmtId="1" fontId="0" fillId="3" borderId="26" xfId="0" applyNumberFormat="1" applyFill="1" applyBorder="1" applyAlignment="1">
      <alignment horizontal="center" vertical="center"/>
    </xf>
    <xf numFmtId="1" fontId="0" fillId="3" borderId="38" xfId="0" applyNumberFormat="1" applyFill="1" applyBorder="1" applyAlignment="1">
      <alignment horizontal="center" vertical="center"/>
    </xf>
    <xf numFmtId="0" fontId="9" fillId="5" borderId="22" xfId="0" applyFont="1" applyFill="1" applyBorder="1" applyAlignment="1">
      <alignment horizontal="center" vertical="center" wrapText="1"/>
    </xf>
    <xf numFmtId="169" fontId="0" fillId="3" borderId="27" xfId="0" applyNumberFormat="1" applyFill="1" applyBorder="1" applyAlignment="1">
      <alignment horizontal="center" vertical="center"/>
    </xf>
    <xf numFmtId="169" fontId="0" fillId="3" borderId="38" xfId="0" applyNumberFormat="1" applyFill="1" applyBorder="1" applyAlignment="1">
      <alignment horizontal="center" vertical="center"/>
    </xf>
    <xf numFmtId="0" fontId="9" fillId="5" borderId="17" xfId="0" applyFont="1" applyFill="1" applyBorder="1" applyAlignment="1">
      <alignment horizontal="center" vertical="center"/>
    </xf>
    <xf numFmtId="0" fontId="9" fillId="5" borderId="20" xfId="0" applyFont="1" applyFill="1" applyBorder="1" applyAlignment="1">
      <alignment horizontal="center" vertical="center"/>
    </xf>
    <xf numFmtId="0" fontId="9" fillId="5"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2" fillId="3" borderId="0" xfId="0" applyFont="1" applyFill="1" applyAlignment="1">
      <alignment horizontal="center" vertical="center" wrapText="1"/>
    </xf>
    <xf numFmtId="164" fontId="0" fillId="3" borderId="27" xfId="0" applyNumberFormat="1" applyFill="1" applyBorder="1" applyAlignment="1">
      <alignment horizontal="center" vertical="center"/>
    </xf>
    <xf numFmtId="164" fontId="0" fillId="3" borderId="38" xfId="0" applyNumberFormat="1" applyFill="1" applyBorder="1" applyAlignment="1">
      <alignment horizontal="center" vertical="center"/>
    </xf>
    <xf numFmtId="0" fontId="9" fillId="5" borderId="15" xfId="0" applyFont="1" applyFill="1" applyBorder="1" applyAlignment="1">
      <alignment horizontal="center" vertical="center"/>
    </xf>
    <xf numFmtId="0" fontId="9" fillId="5" borderId="1" xfId="0" applyFont="1" applyFill="1" applyBorder="1" applyAlignment="1">
      <alignment horizontal="center" vertical="center"/>
    </xf>
    <xf numFmtId="0" fontId="9" fillId="3" borderId="0" xfId="0" applyFont="1" applyFill="1" applyAlignment="1">
      <alignment horizontal="center" vertical="center" wrapText="1"/>
    </xf>
    <xf numFmtId="0" fontId="9" fillId="5" borderId="54" xfId="0" applyFont="1" applyFill="1" applyBorder="1" applyAlignment="1">
      <alignment horizontal="center" vertical="center" wrapText="1"/>
    </xf>
    <xf numFmtId="0" fontId="9" fillId="5" borderId="55" xfId="0" applyFont="1" applyFill="1" applyBorder="1" applyAlignment="1">
      <alignment horizontal="center" vertical="center" wrapText="1"/>
    </xf>
    <xf numFmtId="0" fontId="9" fillId="5" borderId="19" xfId="0" applyFont="1" applyFill="1" applyBorder="1" applyAlignment="1">
      <alignment horizontal="center" vertical="center" wrapText="1"/>
    </xf>
    <xf numFmtId="166" fontId="0" fillId="3" borderId="27" xfId="0" applyNumberFormat="1" applyFill="1" applyBorder="1" applyAlignment="1">
      <alignment horizontal="center" vertical="center"/>
    </xf>
    <xf numFmtId="166" fontId="0" fillId="3" borderId="38" xfId="0" applyNumberFormat="1" applyFill="1" applyBorder="1" applyAlignment="1">
      <alignment horizontal="center" vertical="center"/>
    </xf>
    <xf numFmtId="0" fontId="23" fillId="3" borderId="0" xfId="0" applyFont="1" applyFill="1" applyAlignment="1">
      <alignment horizontal="center" vertical="center" wrapText="1"/>
    </xf>
    <xf numFmtId="0" fontId="12" fillId="0" borderId="0" xfId="0" applyFont="1" applyAlignment="1">
      <alignment horizontal="center" vertical="center" wrapText="1"/>
    </xf>
    <xf numFmtId="0" fontId="2" fillId="3" borderId="0" xfId="0" applyFont="1" applyFill="1" applyAlignment="1">
      <alignment horizontal="left" vertical="center" wrapText="1"/>
    </xf>
    <xf numFmtId="0" fontId="24" fillId="3" borderId="0" xfId="0" applyFont="1" applyFill="1" applyAlignment="1">
      <alignment horizontal="center" vertical="center" wrapText="1"/>
    </xf>
    <xf numFmtId="2" fontId="48" fillId="3" borderId="49" xfId="0" applyNumberFormat="1" applyFont="1" applyFill="1" applyBorder="1" applyAlignment="1">
      <alignment horizontal="center" vertical="center" wrapText="1"/>
    </xf>
    <xf numFmtId="2" fontId="48" fillId="3" borderId="56" xfId="0" applyNumberFormat="1" applyFont="1" applyFill="1" applyBorder="1" applyAlignment="1">
      <alignment horizontal="center" vertical="center" wrapText="1"/>
    </xf>
    <xf numFmtId="2" fontId="48" fillId="0" borderId="200" xfId="0" applyNumberFormat="1" applyFont="1" applyFill="1" applyBorder="1" applyAlignment="1">
      <alignment horizontal="center" vertical="center" wrapText="1"/>
    </xf>
    <xf numFmtId="2" fontId="48" fillId="0" borderId="203" xfId="0" applyNumberFormat="1" applyFont="1" applyFill="1" applyBorder="1" applyAlignment="1">
      <alignment horizontal="center" vertical="center" wrapText="1"/>
    </xf>
    <xf numFmtId="0" fontId="48" fillId="3" borderId="49" xfId="0" applyFont="1" applyFill="1" applyBorder="1" applyAlignment="1">
      <alignment horizontal="center" vertical="center" wrapText="1"/>
    </xf>
    <xf numFmtId="0" fontId="48" fillId="3" borderId="56" xfId="0" applyFont="1" applyFill="1" applyBorder="1" applyAlignment="1">
      <alignment horizontal="center" vertical="center" wrapText="1"/>
    </xf>
    <xf numFmtId="2" fontId="48" fillId="0" borderId="49" xfId="0" applyNumberFormat="1" applyFont="1" applyFill="1" applyBorder="1" applyAlignment="1">
      <alignment horizontal="center" vertical="center" wrapText="1"/>
    </xf>
    <xf numFmtId="2" fontId="48" fillId="0" borderId="56" xfId="0" applyNumberFormat="1" applyFont="1" applyFill="1" applyBorder="1" applyAlignment="1">
      <alignment horizontal="center" vertical="center" wrapText="1"/>
    </xf>
    <xf numFmtId="0" fontId="48" fillId="3" borderId="60" xfId="0" applyFont="1" applyFill="1" applyBorder="1" applyAlignment="1">
      <alignment horizontal="center" vertical="center" wrapText="1"/>
    </xf>
    <xf numFmtId="0" fontId="48" fillId="3" borderId="103" xfId="0" applyFont="1" applyFill="1" applyBorder="1" applyAlignment="1">
      <alignment horizontal="center" vertical="center" wrapText="1"/>
    </xf>
    <xf numFmtId="2" fontId="49" fillId="3" borderId="49" xfId="0" applyNumberFormat="1" applyFont="1" applyFill="1" applyBorder="1" applyAlignment="1">
      <alignment horizontal="center" vertical="center" wrapText="1"/>
    </xf>
    <xf numFmtId="2" fontId="49" fillId="3" borderId="102" xfId="0" applyNumberFormat="1" applyFont="1" applyFill="1" applyBorder="1" applyAlignment="1">
      <alignment horizontal="center" vertical="center" wrapText="1"/>
    </xf>
    <xf numFmtId="0" fontId="48" fillId="3" borderId="39" xfId="0" applyFont="1" applyFill="1" applyBorder="1" applyAlignment="1">
      <alignment horizontal="center" vertical="center" wrapText="1"/>
    </xf>
    <xf numFmtId="0" fontId="48" fillId="3" borderId="82" xfId="0" applyFont="1" applyFill="1" applyBorder="1" applyAlignment="1">
      <alignment horizontal="center" vertical="center" wrapText="1"/>
    </xf>
    <xf numFmtId="2" fontId="48" fillId="3" borderId="61" xfId="0" applyNumberFormat="1" applyFont="1" applyFill="1" applyBorder="1" applyAlignment="1">
      <alignment horizontal="center" vertical="center" wrapText="1"/>
    </xf>
    <xf numFmtId="2" fontId="48" fillId="3" borderId="200" xfId="0" applyNumberFormat="1" applyFont="1" applyFill="1" applyBorder="1" applyAlignment="1">
      <alignment horizontal="center" vertical="center" wrapText="1"/>
    </xf>
    <xf numFmtId="2" fontId="48" fillId="3" borderId="203" xfId="0" applyNumberFormat="1" applyFont="1" applyFill="1" applyBorder="1" applyAlignment="1">
      <alignment horizontal="center" vertical="center" wrapText="1"/>
    </xf>
    <xf numFmtId="2" fontId="49" fillId="3" borderId="61" xfId="0" applyNumberFormat="1" applyFont="1" applyFill="1" applyBorder="1" applyAlignment="1">
      <alignment horizontal="center" vertical="center" wrapText="1"/>
    </xf>
    <xf numFmtId="2" fontId="49" fillId="3" borderId="104" xfId="0" applyNumberFormat="1" applyFont="1" applyFill="1" applyBorder="1" applyAlignment="1">
      <alignment horizontal="center" vertical="center" wrapText="1"/>
    </xf>
    <xf numFmtId="0" fontId="48" fillId="3" borderId="104" xfId="0" applyFont="1" applyFill="1" applyBorder="1" applyAlignment="1">
      <alignment horizontal="center" vertical="center" wrapText="1"/>
    </xf>
    <xf numFmtId="0" fontId="48" fillId="3" borderId="61" xfId="0" applyFont="1" applyFill="1" applyBorder="1" applyAlignment="1">
      <alignment horizontal="center" vertical="center" wrapText="1"/>
    </xf>
    <xf numFmtId="0" fontId="48" fillId="3" borderId="102" xfId="0" applyFont="1" applyFill="1" applyBorder="1" applyAlignment="1">
      <alignment horizontal="center" vertical="center" wrapText="1"/>
    </xf>
    <xf numFmtId="0" fontId="48" fillId="3" borderId="119" xfId="0" applyFont="1" applyFill="1" applyBorder="1" applyAlignment="1">
      <alignment horizontal="center" vertical="center" wrapText="1"/>
    </xf>
    <xf numFmtId="2" fontId="45" fillId="0" borderId="49" xfId="0" applyNumberFormat="1" applyFont="1" applyFill="1" applyBorder="1" applyAlignment="1">
      <alignment horizontal="center" vertical="center" wrapText="1"/>
    </xf>
    <xf numFmtId="2" fontId="45" fillId="0" borderId="56" xfId="0" applyNumberFormat="1" applyFont="1" applyFill="1" applyBorder="1" applyAlignment="1">
      <alignment horizontal="center" vertical="center" wrapText="1"/>
    </xf>
    <xf numFmtId="2" fontId="45" fillId="0" borderId="200" xfId="0" applyNumberFormat="1" applyFont="1" applyFill="1" applyBorder="1" applyAlignment="1">
      <alignment horizontal="center" vertical="center" wrapText="1"/>
    </xf>
    <xf numFmtId="2" fontId="45" fillId="0" borderId="203" xfId="0" applyNumberFormat="1" applyFont="1" applyFill="1" applyBorder="1" applyAlignment="1">
      <alignment horizontal="center" vertical="center" wrapText="1"/>
    </xf>
    <xf numFmtId="0" fontId="48" fillId="0" borderId="60" xfId="0" applyFont="1" applyFill="1" applyBorder="1" applyAlignment="1">
      <alignment horizontal="center" vertical="center" wrapText="1"/>
    </xf>
    <xf numFmtId="0" fontId="48" fillId="0" borderId="103" xfId="0" applyFont="1" applyFill="1" applyBorder="1" applyAlignment="1">
      <alignment horizontal="center" vertical="center" wrapText="1"/>
    </xf>
    <xf numFmtId="0" fontId="50" fillId="3" borderId="61" xfId="0" applyFont="1" applyFill="1" applyBorder="1" applyAlignment="1">
      <alignment horizontal="center" vertical="top" wrapText="1"/>
    </xf>
    <xf numFmtId="0" fontId="50" fillId="3" borderId="56" xfId="0" applyFont="1" applyFill="1" applyBorder="1" applyAlignment="1">
      <alignment horizontal="center" vertical="top" wrapText="1"/>
    </xf>
    <xf numFmtId="0" fontId="48" fillId="3" borderId="49" xfId="0" applyFont="1" applyFill="1" applyBorder="1" applyAlignment="1">
      <alignment horizontal="center" vertical="top" wrapText="1"/>
    </xf>
    <xf numFmtId="0" fontId="48" fillId="3" borderId="61" xfId="0" applyFont="1" applyFill="1" applyBorder="1" applyAlignment="1">
      <alignment horizontal="center" vertical="top" wrapText="1"/>
    </xf>
    <xf numFmtId="0" fontId="48" fillId="3" borderId="56" xfId="0" applyFont="1" applyFill="1" applyBorder="1" applyAlignment="1">
      <alignment horizontal="center" vertical="top" wrapText="1"/>
    </xf>
    <xf numFmtId="0" fontId="50" fillId="3" borderId="49" xfId="0" applyFont="1" applyFill="1" applyBorder="1" applyAlignment="1">
      <alignment horizontal="center" vertical="top" wrapText="1"/>
    </xf>
    <xf numFmtId="2" fontId="49" fillId="0" borderId="49" xfId="0" applyNumberFormat="1" applyFont="1" applyFill="1" applyBorder="1" applyAlignment="1">
      <alignment horizontal="center" vertical="center" wrapText="1"/>
    </xf>
    <xf numFmtId="2" fontId="49" fillId="0" borderId="102" xfId="0" applyNumberFormat="1" applyFont="1" applyFill="1" applyBorder="1" applyAlignment="1">
      <alignment horizontal="center" vertical="center" wrapText="1"/>
    </xf>
    <xf numFmtId="0" fontId="1" fillId="17" borderId="54" xfId="0" applyFont="1" applyFill="1" applyBorder="1" applyAlignment="1">
      <alignment horizontal="center"/>
    </xf>
    <xf numFmtId="0" fontId="1" fillId="17" borderId="67" xfId="0" applyFont="1" applyFill="1" applyBorder="1" applyAlignment="1">
      <alignment horizontal="center"/>
    </xf>
    <xf numFmtId="0" fontId="1" fillId="17" borderId="55" xfId="0" applyFont="1" applyFill="1" applyBorder="1" applyAlignment="1">
      <alignment horizontal="center"/>
    </xf>
    <xf numFmtId="0" fontId="42" fillId="3" borderId="120" xfId="0" applyFont="1" applyFill="1" applyBorder="1" applyAlignment="1">
      <alignment horizontal="center"/>
    </xf>
    <xf numFmtId="0" fontId="42" fillId="3" borderId="121" xfId="0" applyFont="1" applyFill="1" applyBorder="1" applyAlignment="1">
      <alignment horizontal="center"/>
    </xf>
    <xf numFmtId="0" fontId="42" fillId="3" borderId="122" xfId="0" applyFont="1" applyFill="1" applyBorder="1" applyAlignment="1">
      <alignment horizontal="center"/>
    </xf>
    <xf numFmtId="0" fontId="42" fillId="9" borderId="49" xfId="0" applyFont="1" applyFill="1" applyBorder="1" applyAlignment="1">
      <alignment horizontal="center" vertical="center" wrapText="1"/>
    </xf>
    <xf numFmtId="0" fontId="42" fillId="9" borderId="56" xfId="0" applyFont="1" applyFill="1" applyBorder="1" applyAlignment="1">
      <alignment horizontal="center" vertical="center" wrapText="1"/>
    </xf>
    <xf numFmtId="0" fontId="45" fillId="18" borderId="49" xfId="0" applyFont="1" applyFill="1" applyBorder="1" applyAlignment="1">
      <alignment horizontal="center" vertical="center" wrapText="1"/>
    </xf>
    <xf numFmtId="0" fontId="45" fillId="18" borderId="56" xfId="0" applyFont="1" applyFill="1" applyBorder="1" applyAlignment="1">
      <alignment horizontal="center" vertical="center" wrapText="1"/>
    </xf>
    <xf numFmtId="0" fontId="46" fillId="18" borderId="49" xfId="0" applyFont="1" applyFill="1" applyBorder="1" applyAlignment="1">
      <alignment horizontal="center" vertical="center" wrapText="1"/>
    </xf>
    <xf numFmtId="0" fontId="46" fillId="18" borderId="56" xfId="0" applyFont="1" applyFill="1" applyBorder="1" applyAlignment="1">
      <alignment horizontal="center" vertical="center" wrapText="1"/>
    </xf>
    <xf numFmtId="0" fontId="46" fillId="18" borderId="54" xfId="0" applyFont="1" applyFill="1" applyBorder="1" applyAlignment="1">
      <alignment horizontal="center" vertical="center" wrapText="1"/>
    </xf>
    <xf numFmtId="0" fontId="46" fillId="18" borderId="67" xfId="0" applyFont="1" applyFill="1" applyBorder="1" applyAlignment="1">
      <alignment horizontal="center" vertical="center" wrapText="1"/>
    </xf>
    <xf numFmtId="0" fontId="46" fillId="18" borderId="201" xfId="0" applyFont="1" applyFill="1" applyBorder="1" applyAlignment="1">
      <alignment horizontal="center" vertical="center" wrapText="1"/>
    </xf>
    <xf numFmtId="0" fontId="46" fillId="18" borderId="55" xfId="0" applyFont="1" applyFill="1" applyBorder="1" applyAlignment="1">
      <alignment horizontal="center" vertical="center" wrapText="1"/>
    </xf>
    <xf numFmtId="2" fontId="49" fillId="3" borderId="56" xfId="0" applyNumberFormat="1" applyFont="1" applyFill="1" applyBorder="1" applyAlignment="1">
      <alignment horizontal="center" vertical="center" wrapText="1"/>
    </xf>
    <xf numFmtId="2" fontId="48" fillId="0" borderId="49" xfId="0" applyNumberFormat="1" applyFont="1" applyBorder="1" applyAlignment="1">
      <alignment horizontal="center" vertical="center" wrapText="1"/>
    </xf>
    <xf numFmtId="2" fontId="48" fillId="0" borderId="56" xfId="0" applyNumberFormat="1" applyFont="1" applyBorder="1" applyAlignment="1">
      <alignment horizontal="center" vertical="center" wrapText="1"/>
    </xf>
    <xf numFmtId="2" fontId="48" fillId="0" borderId="200" xfId="0" applyNumberFormat="1" applyFont="1" applyBorder="1" applyAlignment="1">
      <alignment horizontal="center" vertical="center" wrapText="1"/>
    </xf>
    <xf numFmtId="2" fontId="48" fillId="0" borderId="203" xfId="0" applyNumberFormat="1" applyFont="1" applyBorder="1" applyAlignment="1">
      <alignment horizontal="center" vertical="center" wrapText="1"/>
    </xf>
    <xf numFmtId="0" fontId="48" fillId="0" borderId="49" xfId="0" applyFont="1" applyFill="1" applyBorder="1" applyAlignment="1">
      <alignment horizontal="center" vertical="center" wrapText="1"/>
    </xf>
    <xf numFmtId="0" fontId="48" fillId="0" borderId="56" xfId="0" applyFont="1" applyFill="1" applyBorder="1" applyAlignment="1">
      <alignment horizontal="center" vertical="center" wrapText="1"/>
    </xf>
    <xf numFmtId="0" fontId="48" fillId="0" borderId="82" xfId="0" applyFont="1" applyFill="1" applyBorder="1" applyAlignment="1">
      <alignment horizontal="center" vertical="center" wrapText="1"/>
    </xf>
    <xf numFmtId="0" fontId="48" fillId="0" borderId="104" xfId="0" applyFont="1" applyFill="1" applyBorder="1" applyAlignment="1">
      <alignment horizontal="center" vertical="center" wrapText="1"/>
    </xf>
    <xf numFmtId="0" fontId="9" fillId="5" borderId="16"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33" xfId="0" applyFont="1" applyFill="1" applyBorder="1" applyAlignment="1">
      <alignment horizontal="center" vertical="center" wrapText="1"/>
    </xf>
    <xf numFmtId="0" fontId="7" fillId="3" borderId="38" xfId="0" applyFont="1" applyFill="1" applyBorder="1" applyAlignment="1">
      <alignment horizontal="center" vertical="center" wrapText="1"/>
    </xf>
    <xf numFmtId="0" fontId="27" fillId="3" borderId="32" xfId="0" applyFont="1" applyFill="1" applyBorder="1" applyAlignment="1">
      <alignment horizontal="center" vertical="center" wrapText="1"/>
    </xf>
    <xf numFmtId="0" fontId="12" fillId="3" borderId="0" xfId="0" applyFont="1" applyFill="1" applyAlignment="1">
      <alignment horizontal="center" vertical="center"/>
    </xf>
    <xf numFmtId="0" fontId="9" fillId="4" borderId="18" xfId="0" applyFont="1" applyFill="1" applyBorder="1" applyAlignment="1">
      <alignment horizontal="center" vertical="center" wrapText="1"/>
    </xf>
    <xf numFmtId="0" fontId="9" fillId="4" borderId="45" xfId="0" applyFont="1" applyFill="1" applyBorder="1" applyAlignment="1">
      <alignment horizontal="center" vertical="center" wrapText="1"/>
    </xf>
    <xf numFmtId="0" fontId="12" fillId="2" borderId="92" xfId="0" applyFont="1" applyFill="1" applyBorder="1" applyAlignment="1">
      <alignment horizontal="center" vertical="center" wrapText="1"/>
    </xf>
    <xf numFmtId="0" fontId="12" fillId="2" borderId="82"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7" fillId="3" borderId="91"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3" borderId="92" xfId="0" applyFont="1" applyFill="1" applyBorder="1" applyAlignment="1">
      <alignment horizontal="center" vertical="center" wrapText="1"/>
    </xf>
    <xf numFmtId="0" fontId="9" fillId="5" borderId="35" xfId="0" applyFont="1" applyFill="1" applyBorder="1" applyAlignment="1">
      <alignment horizontal="center" vertical="center"/>
    </xf>
    <xf numFmtId="0" fontId="9" fillId="5" borderId="40" xfId="0" applyFont="1" applyFill="1" applyBorder="1" applyAlignment="1">
      <alignment horizontal="center" vertical="center"/>
    </xf>
    <xf numFmtId="0" fontId="9" fillId="3" borderId="49" xfId="0" applyFont="1" applyFill="1" applyBorder="1" applyAlignment="1">
      <alignment horizontal="left" vertical="center" wrapText="1"/>
    </xf>
    <xf numFmtId="0" fontId="9" fillId="3" borderId="61" xfId="0" applyFont="1" applyFill="1" applyBorder="1" applyAlignment="1">
      <alignment horizontal="left" vertical="center" wrapText="1"/>
    </xf>
    <xf numFmtId="0" fontId="12" fillId="3" borderId="110" xfId="0" applyFont="1" applyFill="1" applyBorder="1" applyAlignment="1">
      <alignment horizontal="left" vertical="center" wrapText="1"/>
    </xf>
    <xf numFmtId="0" fontId="12" fillId="3" borderId="115" xfId="0" applyFont="1" applyFill="1" applyBorder="1" applyAlignment="1">
      <alignment horizontal="left" vertical="center" wrapText="1"/>
    </xf>
    <xf numFmtId="164" fontId="7" fillId="3" borderId="7" xfId="0" applyNumberFormat="1" applyFont="1" applyFill="1" applyBorder="1" applyAlignment="1">
      <alignment horizontal="center" vertical="center"/>
    </xf>
    <xf numFmtId="164" fontId="7" fillId="3" borderId="68" xfId="0" applyNumberFormat="1" applyFont="1" applyFill="1" applyBorder="1" applyAlignment="1">
      <alignment horizontal="center" vertical="center"/>
    </xf>
    <xf numFmtId="0" fontId="8" fillId="3" borderId="49" xfId="0" applyFont="1" applyFill="1" applyBorder="1" applyAlignment="1">
      <alignment horizontal="left" vertical="center" wrapText="1"/>
    </xf>
    <xf numFmtId="0" fontId="8" fillId="3" borderId="56" xfId="0" applyFont="1" applyFill="1" applyBorder="1" applyAlignment="1">
      <alignment horizontal="left" vertical="center" wrapText="1"/>
    </xf>
    <xf numFmtId="0" fontId="9" fillId="5" borderId="63" xfId="0" applyFont="1" applyFill="1" applyBorder="1" applyAlignment="1">
      <alignment horizontal="center" vertical="center" wrapText="1"/>
    </xf>
    <xf numFmtId="0" fontId="9" fillId="5" borderId="65"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50" xfId="0" applyFont="1" applyFill="1" applyBorder="1" applyAlignment="1">
      <alignment horizontal="center" vertical="center" wrapText="1"/>
    </xf>
    <xf numFmtId="0" fontId="9" fillId="5" borderId="45" xfId="0" applyFont="1" applyFill="1" applyBorder="1" applyAlignment="1">
      <alignment horizontal="center" vertical="center" wrapText="1"/>
    </xf>
    <xf numFmtId="2" fontId="7" fillId="3" borderId="7" xfId="0" applyNumberFormat="1" applyFont="1" applyFill="1" applyBorder="1" applyAlignment="1">
      <alignment horizontal="center" vertical="center"/>
    </xf>
    <xf numFmtId="2" fontId="7" fillId="3" borderId="68" xfId="0" applyNumberFormat="1" applyFont="1" applyFill="1" applyBorder="1" applyAlignment="1">
      <alignment horizontal="center" vertical="center"/>
    </xf>
    <xf numFmtId="1" fontId="7" fillId="3" borderId="0" xfId="0" applyNumberFormat="1" applyFont="1" applyFill="1" applyAlignment="1">
      <alignment horizontal="center" vertical="center"/>
    </xf>
    <xf numFmtId="168" fontId="7" fillId="3" borderId="0" xfId="0" applyNumberFormat="1" applyFont="1" applyFill="1" applyAlignment="1">
      <alignment horizontal="center" vertical="center" wrapText="1"/>
    </xf>
    <xf numFmtId="2" fontId="7" fillId="3" borderId="43" xfId="0" applyNumberFormat="1" applyFont="1" applyFill="1" applyBorder="1" applyAlignment="1">
      <alignment horizontal="center" vertical="center"/>
    </xf>
    <xf numFmtId="2" fontId="7" fillId="3" borderId="40" xfId="0" applyNumberFormat="1" applyFont="1" applyFill="1" applyBorder="1" applyAlignment="1">
      <alignment horizontal="center" vertical="center"/>
    </xf>
    <xf numFmtId="166" fontId="0" fillId="3" borderId="43" xfId="0" applyNumberFormat="1" applyFill="1" applyBorder="1" applyAlignment="1">
      <alignment horizontal="center" vertical="center"/>
    </xf>
    <xf numFmtId="166" fontId="0" fillId="3" borderId="40" xfId="0" applyNumberFormat="1" applyFill="1" applyBorder="1" applyAlignment="1">
      <alignment horizontal="center" vertical="center"/>
    </xf>
    <xf numFmtId="0" fontId="12" fillId="3" borderId="73" xfId="0" applyFont="1" applyFill="1" applyBorder="1" applyAlignment="1">
      <alignment horizontal="left" vertical="center" wrapText="1"/>
    </xf>
    <xf numFmtId="0" fontId="12" fillId="3" borderId="109" xfId="0" applyFont="1" applyFill="1" applyBorder="1" applyAlignment="1">
      <alignment horizontal="left" vertical="center" wrapText="1"/>
    </xf>
    <xf numFmtId="0" fontId="12" fillId="3" borderId="74" xfId="0" applyFont="1" applyFill="1" applyBorder="1" applyAlignment="1">
      <alignment horizontal="left" vertical="center" wrapText="1"/>
    </xf>
    <xf numFmtId="0" fontId="12" fillId="3" borderId="76" xfId="0" applyFont="1" applyFill="1" applyBorder="1" applyAlignment="1">
      <alignment horizontal="left" vertical="center" wrapText="1"/>
    </xf>
    <xf numFmtId="0" fontId="12" fillId="3" borderId="111" xfId="0" applyFont="1" applyFill="1" applyBorder="1" applyAlignment="1">
      <alignment horizontal="left" vertical="center" wrapText="1"/>
    </xf>
    <xf numFmtId="164" fontId="7" fillId="3" borderId="43" xfId="0" applyNumberFormat="1" applyFont="1" applyFill="1" applyBorder="1" applyAlignment="1">
      <alignment horizontal="center" vertical="center"/>
    </xf>
    <xf numFmtId="164" fontId="7" fillId="3" borderId="40" xfId="0" applyNumberFormat="1" applyFont="1" applyFill="1" applyBorder="1" applyAlignment="1">
      <alignment horizontal="center" vertical="center"/>
    </xf>
    <xf numFmtId="2" fontId="7" fillId="3" borderId="0" xfId="0" quotePrefix="1" applyNumberFormat="1" applyFont="1" applyFill="1" applyAlignment="1">
      <alignment horizontal="center" vertical="center"/>
    </xf>
    <xf numFmtId="2" fontId="7" fillId="3" borderId="0" xfId="0" applyNumberFormat="1" applyFont="1" applyFill="1" applyAlignment="1">
      <alignment horizontal="center" vertical="center"/>
    </xf>
    <xf numFmtId="0" fontId="9" fillId="2" borderId="72" xfId="0" applyFont="1" applyFill="1" applyBorder="1" applyAlignment="1">
      <alignment horizontal="left" vertical="center" wrapText="1"/>
    </xf>
    <xf numFmtId="0" fontId="9" fillId="2" borderId="75" xfId="0" applyFont="1" applyFill="1" applyBorder="1" applyAlignment="1">
      <alignment horizontal="left" vertical="center" wrapText="1"/>
    </xf>
    <xf numFmtId="0" fontId="28" fillId="3" borderId="70" xfId="0" applyFont="1" applyFill="1" applyBorder="1" applyAlignment="1">
      <alignment horizontal="left" vertical="center" wrapText="1"/>
    </xf>
    <xf numFmtId="0" fontId="28" fillId="3" borderId="71" xfId="0" applyFont="1" applyFill="1" applyBorder="1" applyAlignment="1">
      <alignment horizontal="left" vertical="center" wrapText="1"/>
    </xf>
    <xf numFmtId="0" fontId="12" fillId="3" borderId="59" xfId="0" applyFont="1" applyFill="1" applyBorder="1" applyAlignment="1">
      <alignment horizontal="center" vertical="center" wrapText="1"/>
    </xf>
    <xf numFmtId="0" fontId="12" fillId="3" borderId="112" xfId="0" applyFont="1" applyFill="1" applyBorder="1" applyAlignment="1">
      <alignment horizontal="center" vertical="center" wrapText="1"/>
    </xf>
    <xf numFmtId="0" fontId="12" fillId="3" borderId="78" xfId="0" applyFont="1" applyFill="1" applyBorder="1" applyAlignment="1">
      <alignment horizontal="center" vertical="center" wrapText="1"/>
    </xf>
    <xf numFmtId="0" fontId="12" fillId="3" borderId="114" xfId="0" applyFont="1" applyFill="1" applyBorder="1" applyAlignment="1">
      <alignment horizontal="center" vertical="center" wrapText="1"/>
    </xf>
    <xf numFmtId="0" fontId="12" fillId="3" borderId="90" xfId="0" applyFont="1" applyFill="1" applyBorder="1" applyAlignment="1">
      <alignment horizontal="center" vertical="center" wrapText="1"/>
    </xf>
    <xf numFmtId="0" fontId="12" fillId="3" borderId="113" xfId="0" applyFont="1" applyFill="1" applyBorder="1" applyAlignment="1">
      <alignment horizontal="center" vertical="center" wrapText="1"/>
    </xf>
    <xf numFmtId="0" fontId="9" fillId="3" borderId="56" xfId="0" applyFont="1" applyFill="1" applyBorder="1" applyAlignment="1">
      <alignment horizontal="left" vertical="center" wrapText="1"/>
    </xf>
    <xf numFmtId="0" fontId="2" fillId="3" borderId="1" xfId="0" applyFont="1" applyFill="1" applyBorder="1" applyAlignment="1">
      <alignment horizontal="left" vertical="top"/>
    </xf>
    <xf numFmtId="0" fontId="2" fillId="3" borderId="6"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2" xfId="0" applyFont="1" applyFill="1" applyBorder="1" applyAlignment="1">
      <alignment horizontal="left" vertical="top"/>
    </xf>
    <xf numFmtId="0" fontId="2" fillId="3" borderId="4" xfId="0" applyFont="1" applyFill="1" applyBorder="1" applyAlignment="1">
      <alignment horizontal="left" vertical="top"/>
    </xf>
    <xf numFmtId="165" fontId="0" fillId="3" borderId="1" xfId="0" applyNumberFormat="1" applyFill="1" applyBorder="1" applyAlignment="1">
      <alignment horizontal="left" vertical="top"/>
    </xf>
    <xf numFmtId="0" fontId="19" fillId="3" borderId="0" xfId="0" applyFont="1" applyFill="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3" borderId="13" xfId="0" applyFont="1" applyFill="1" applyBorder="1" applyAlignment="1">
      <alignment horizontal="center"/>
    </xf>
    <xf numFmtId="0" fontId="1" fillId="9" borderId="3" xfId="0" applyFont="1" applyFill="1" applyBorder="1" applyAlignment="1">
      <alignment horizontal="center" wrapText="1"/>
    </xf>
    <xf numFmtId="0" fontId="1" fillId="9" borderId="4" xfId="0" applyFont="1" applyFill="1" applyBorder="1" applyAlignment="1">
      <alignment horizontal="center" wrapText="1"/>
    </xf>
    <xf numFmtId="0" fontId="1" fillId="3" borderId="58" xfId="0" applyFont="1" applyFill="1" applyBorder="1" applyAlignment="1">
      <alignment horizontal="center"/>
    </xf>
    <xf numFmtId="0" fontId="1" fillId="3" borderId="80" xfId="0" applyFont="1" applyFill="1" applyBorder="1" applyAlignment="1">
      <alignment horizontal="center"/>
    </xf>
    <xf numFmtId="0" fontId="1" fillId="3" borderId="105" xfId="0" applyFont="1" applyFill="1" applyBorder="1" applyAlignment="1">
      <alignment horizontal="center"/>
    </xf>
    <xf numFmtId="0" fontId="7" fillId="0" borderId="8" xfId="0" applyFont="1" applyBorder="1" applyAlignment="1">
      <alignment horizontal="center" wrapText="1"/>
    </xf>
    <xf numFmtId="0" fontId="7" fillId="10" borderId="28" xfId="0" applyFont="1" applyFill="1" applyBorder="1" applyAlignment="1">
      <alignment horizontal="center" wrapText="1"/>
    </xf>
    <xf numFmtId="0" fontId="7" fillId="10" borderId="42" xfId="0" applyFont="1" applyFill="1" applyBorder="1" applyAlignment="1">
      <alignment horizontal="center" wrapText="1"/>
    </xf>
    <xf numFmtId="0" fontId="9" fillId="10" borderId="33" xfId="0" applyFont="1" applyFill="1" applyBorder="1" applyAlignment="1">
      <alignment horizontal="center" wrapText="1"/>
    </xf>
    <xf numFmtId="0" fontId="7" fillId="0" borderId="33" xfId="0" applyFont="1" applyBorder="1" applyAlignment="1">
      <alignment horizontal="center" wrapText="1"/>
    </xf>
    <xf numFmtId="0" fontId="9" fillId="10" borderId="25" xfId="0" applyFont="1" applyFill="1" applyBorder="1" applyAlignment="1">
      <alignment horizontal="center" wrapText="1"/>
    </xf>
    <xf numFmtId="0" fontId="7" fillId="0" borderId="25" xfId="0" applyFont="1" applyBorder="1" applyAlignment="1">
      <alignment horizontal="center" wrapText="1"/>
    </xf>
    <xf numFmtId="0" fontId="9" fillId="10" borderId="1" xfId="0" applyFont="1" applyFill="1" applyBorder="1" applyAlignment="1">
      <alignment horizontal="center" wrapText="1"/>
    </xf>
    <xf numFmtId="0" fontId="7" fillId="0" borderId="1" xfId="0" applyFont="1" applyBorder="1" applyAlignment="1">
      <alignment horizontal="center" wrapText="1"/>
    </xf>
    <xf numFmtId="0" fontId="9" fillId="10" borderId="18" xfId="0" applyFont="1" applyFill="1" applyBorder="1" applyAlignment="1">
      <alignment horizontal="center" wrapText="1"/>
    </xf>
    <xf numFmtId="0" fontId="9" fillId="10" borderId="50" xfId="0" applyFont="1" applyFill="1" applyBorder="1" applyAlignment="1">
      <alignment horizontal="center" wrapText="1"/>
    </xf>
    <xf numFmtId="0" fontId="9" fillId="10" borderId="15" xfId="0" applyFont="1" applyFill="1" applyBorder="1" applyAlignment="1">
      <alignment horizontal="center" wrapText="1"/>
    </xf>
    <xf numFmtId="0" fontId="9" fillId="10" borderId="63" xfId="0" applyFont="1" applyFill="1" applyBorder="1" applyAlignment="1">
      <alignment horizontal="center" wrapText="1"/>
    </xf>
    <xf numFmtId="0" fontId="7" fillId="10" borderId="26" xfId="0" applyFont="1" applyFill="1" applyBorder="1" applyAlignment="1">
      <alignment horizontal="center" wrapText="1"/>
    </xf>
    <xf numFmtId="0" fontId="7" fillId="10" borderId="64" xfId="0" applyFont="1" applyFill="1" applyBorder="1" applyAlignment="1">
      <alignment horizontal="center" wrapText="1"/>
    </xf>
    <xf numFmtId="0" fontId="7" fillId="10" borderId="27" xfId="0" applyFont="1" applyFill="1" applyBorder="1" applyAlignment="1">
      <alignment horizontal="center" wrapText="1"/>
    </xf>
    <xf numFmtId="0" fontId="7" fillId="10" borderId="38" xfId="0" applyFont="1" applyFill="1" applyBorder="1" applyAlignment="1">
      <alignment horizontal="center" wrapText="1"/>
    </xf>
    <xf numFmtId="0" fontId="7" fillId="10" borderId="49" xfId="0" applyFont="1" applyFill="1" applyBorder="1" applyAlignment="1">
      <alignment horizontal="center" wrapText="1"/>
    </xf>
    <xf numFmtId="0" fontId="7" fillId="10" borderId="61" xfId="0" applyFont="1" applyFill="1" applyBorder="1" applyAlignment="1">
      <alignment horizontal="center" wrapText="1"/>
    </xf>
    <xf numFmtId="0" fontId="7" fillId="10" borderId="56" xfId="0" applyFont="1" applyFill="1" applyBorder="1" applyAlignment="1">
      <alignment horizontal="center" wrapText="1"/>
    </xf>
    <xf numFmtId="0" fontId="7" fillId="10" borderId="35" xfId="0" applyFont="1" applyFill="1" applyBorder="1" applyAlignment="1">
      <alignment horizontal="center"/>
    </xf>
    <xf numFmtId="0" fontId="7" fillId="10" borderId="37" xfId="0" applyFont="1" applyFill="1" applyBorder="1" applyAlignment="1">
      <alignment horizontal="center"/>
    </xf>
    <xf numFmtId="0" fontId="7" fillId="10" borderId="41" xfId="0" applyFont="1" applyFill="1" applyBorder="1" applyAlignment="1">
      <alignment horizontal="center" wrapText="1"/>
    </xf>
    <xf numFmtId="0" fontId="8" fillId="10" borderId="91" xfId="0" applyFont="1" applyFill="1" applyBorder="1" applyAlignment="1">
      <alignment horizontal="center" vertical="center" wrapText="1"/>
    </xf>
    <xf numFmtId="0" fontId="8" fillId="10" borderId="69"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0" fillId="3" borderId="0" xfId="0" applyFill="1" applyAlignment="1">
      <alignment horizontal="left" wrapText="1"/>
    </xf>
    <xf numFmtId="0" fontId="0" fillId="3" borderId="62" xfId="0" applyFill="1" applyBorder="1" applyAlignment="1">
      <alignment horizontal="left" vertical="top" wrapText="1"/>
    </xf>
    <xf numFmtId="0" fontId="0" fillId="3" borderId="0" xfId="0" applyFill="1" applyAlignment="1">
      <alignment horizontal="left" vertical="top" wrapText="1"/>
    </xf>
  </cellXfs>
  <cellStyles count="4">
    <cellStyle name="Comma" xfId="3" builtinId="3"/>
    <cellStyle name="Normal" xfId="0" builtinId="0"/>
    <cellStyle name="Normal 2" xfId="2" xr:uid="{BC27F4E2-20B8-47A4-9D90-F2F490171813}"/>
    <cellStyle name="Percent" xfId="1" builtinId="5"/>
  </cellStyles>
  <dxfs count="965">
    <dxf>
      <numFmt numFmtId="4" formatCode="#,##0.00"/>
    </dxf>
    <dxf>
      <numFmt numFmtId="165" formatCode="0.000"/>
    </dxf>
    <dxf>
      <numFmt numFmtId="15" formatCode="0.00E+00"/>
    </dxf>
    <dxf>
      <numFmt numFmtId="166" formatCode="0.0E+00"/>
    </dxf>
    <dxf>
      <numFmt numFmtId="3" formatCode="#,##0"/>
    </dxf>
    <dxf>
      <numFmt numFmtId="164" formatCode="0.0"/>
    </dxf>
    <dxf>
      <numFmt numFmtId="2" formatCode="0.00"/>
    </dxf>
    <dxf>
      <numFmt numFmtId="166" formatCode="0.0E+00"/>
    </dxf>
    <dxf>
      <numFmt numFmtId="4" formatCode="#,##0.00"/>
    </dxf>
    <dxf>
      <numFmt numFmtId="165" formatCode="0.000"/>
    </dxf>
    <dxf>
      <numFmt numFmtId="15" formatCode="0.00E+00"/>
    </dxf>
    <dxf>
      <numFmt numFmtId="166" formatCode="0.0E+00"/>
    </dxf>
    <dxf>
      <numFmt numFmtId="3" formatCode="#,##0"/>
    </dxf>
    <dxf>
      <numFmt numFmtId="164" formatCode="0.0"/>
    </dxf>
    <dxf>
      <numFmt numFmtId="2" formatCode="0.00"/>
    </dxf>
    <dxf>
      <numFmt numFmtId="166" formatCode="0.0E+00"/>
    </dxf>
    <dxf>
      <font>
        <color theme="0"/>
      </font>
      <fill>
        <patternFill>
          <bgColor theme="0"/>
        </patternFill>
      </fill>
    </dxf>
    <dxf>
      <fill>
        <patternFill>
          <bgColor theme="5"/>
        </patternFill>
      </fill>
    </dxf>
    <dxf>
      <fill>
        <patternFill>
          <bgColor rgb="FF00B050"/>
        </patternFill>
      </fill>
    </dxf>
    <dxf>
      <font>
        <color theme="0"/>
      </font>
      <fill>
        <patternFill>
          <bgColor theme="0"/>
        </patternFill>
      </fill>
    </dxf>
    <dxf>
      <numFmt numFmtId="4" formatCode="#,##0.00"/>
    </dxf>
    <dxf>
      <numFmt numFmtId="165" formatCode="0.000"/>
    </dxf>
    <dxf>
      <numFmt numFmtId="15" formatCode="0.00E+00"/>
    </dxf>
    <dxf>
      <numFmt numFmtId="166" formatCode="0.0E+00"/>
    </dxf>
    <dxf>
      <numFmt numFmtId="3" formatCode="#,##0"/>
    </dxf>
    <dxf>
      <numFmt numFmtId="164" formatCode="0.0"/>
    </dxf>
    <dxf>
      <numFmt numFmtId="2" formatCode="0.00"/>
    </dxf>
    <dxf>
      <numFmt numFmtId="166" formatCode="0.0E+00"/>
    </dxf>
    <dxf>
      <font>
        <b val="0"/>
        <i val="0"/>
        <strike val="0"/>
      </font>
    </dxf>
    <dxf>
      <font>
        <color theme="0"/>
      </font>
      <fill>
        <patternFill>
          <bgColor theme="0"/>
        </patternFill>
      </fill>
    </dxf>
    <dxf>
      <numFmt numFmtId="166" formatCode="0.0E+00"/>
    </dxf>
    <dxf>
      <numFmt numFmtId="169" formatCode="#,##0.0"/>
    </dxf>
    <dxf>
      <numFmt numFmtId="164" formatCode="0.0"/>
    </dxf>
    <dxf>
      <numFmt numFmtId="2" formatCode="0.00"/>
    </dxf>
    <dxf>
      <numFmt numFmtId="15" formatCode="0.00E+00"/>
    </dxf>
    <dxf>
      <fill>
        <patternFill>
          <bgColor theme="5"/>
        </patternFill>
      </fill>
    </dxf>
    <dxf>
      <fill>
        <patternFill>
          <bgColor rgb="FF00B050"/>
        </patternFill>
      </fill>
    </dxf>
    <dxf>
      <numFmt numFmtId="3" formatCode="#,##0"/>
    </dxf>
    <dxf>
      <numFmt numFmtId="3" formatCode="#,##0"/>
    </dxf>
    <dxf>
      <numFmt numFmtId="169" formatCode="#,##0.0"/>
    </dxf>
    <dxf>
      <numFmt numFmtId="172" formatCode="#,##0.000"/>
    </dxf>
    <dxf>
      <numFmt numFmtId="15" formatCode="0.00E+00"/>
    </dxf>
    <dxf>
      <fill>
        <patternFill patternType="none">
          <bgColor auto="1"/>
        </patternFill>
      </fill>
    </dxf>
    <dxf>
      <font>
        <color theme="0"/>
      </font>
      <fill>
        <patternFill>
          <bgColor theme="0"/>
        </patternFill>
      </fill>
    </dxf>
    <dxf>
      <fill>
        <patternFill>
          <bgColor theme="9"/>
        </patternFill>
      </fill>
    </dxf>
    <dxf>
      <fill>
        <patternFill>
          <bgColor rgb="FFF15A2B"/>
        </patternFill>
      </fill>
    </dxf>
    <dxf>
      <fill>
        <patternFill>
          <bgColor theme="5"/>
        </patternFill>
      </fill>
    </dxf>
    <dxf>
      <fill>
        <patternFill patternType="none">
          <bgColor auto="1"/>
        </patternFill>
      </fill>
    </dxf>
    <dxf>
      <fill>
        <patternFill>
          <bgColor theme="5"/>
        </patternFill>
      </fill>
    </dxf>
    <dxf>
      <fill>
        <patternFill>
          <bgColor rgb="FF00B050"/>
        </patternFill>
      </fill>
    </dxf>
    <dxf>
      <numFmt numFmtId="3" formatCode="#,##0"/>
    </dxf>
    <dxf>
      <numFmt numFmtId="3" formatCode="#,##0"/>
    </dxf>
    <dxf>
      <numFmt numFmtId="169" formatCode="#,##0.0"/>
    </dxf>
    <dxf>
      <numFmt numFmtId="172" formatCode="#,##0.000"/>
    </dxf>
    <dxf>
      <numFmt numFmtId="15" formatCode="0.00E+00"/>
    </dxf>
    <dxf>
      <numFmt numFmtId="4" formatCode="#,##0.00"/>
    </dxf>
    <dxf>
      <numFmt numFmtId="165" formatCode="0.000"/>
    </dxf>
    <dxf>
      <numFmt numFmtId="15" formatCode="0.00E+00"/>
    </dxf>
    <dxf>
      <numFmt numFmtId="166" formatCode="0.0E+00"/>
    </dxf>
    <dxf>
      <numFmt numFmtId="3" formatCode="#,##0"/>
    </dxf>
    <dxf>
      <numFmt numFmtId="164" formatCode="0.0"/>
    </dxf>
    <dxf>
      <numFmt numFmtId="2" formatCode="0.00"/>
    </dxf>
    <dxf>
      <numFmt numFmtId="166" formatCode="0.0E+00"/>
    </dxf>
    <dxf>
      <font>
        <b val="0"/>
        <i val="0"/>
        <strike val="0"/>
      </font>
    </dxf>
    <dxf>
      <font>
        <color theme="0"/>
      </font>
      <fill>
        <patternFill>
          <bgColor theme="0"/>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strike val="0"/>
      </font>
      <fill>
        <patternFill>
          <bgColor theme="9" tint="0.39994506668294322"/>
        </patternFill>
      </fill>
    </dxf>
    <dxf>
      <font>
        <b/>
        <i val="0"/>
        <strike val="0"/>
      </font>
      <fill>
        <patternFill>
          <bgColor theme="9" tint="0.39994506668294322"/>
        </patternFill>
      </fill>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numFmt numFmtId="166" formatCode="0.0E+00"/>
    </dxf>
    <dxf>
      <numFmt numFmtId="4" formatCode="#,##0.00"/>
    </dxf>
    <dxf>
      <numFmt numFmtId="169" formatCode="#,##0.0"/>
    </dxf>
    <dxf>
      <numFmt numFmtId="3" formatCode="#,##0"/>
    </dxf>
    <dxf>
      <numFmt numFmtId="166" formatCode="0.0E+00"/>
    </dxf>
    <dxf>
      <font>
        <b/>
        <i val="0"/>
      </font>
      <fill>
        <patternFill>
          <bgColor theme="9" tint="0.39994506668294322"/>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strike val="0"/>
      </font>
      <fill>
        <patternFill>
          <bgColor theme="9" tint="0.39994506668294322"/>
        </patternFill>
      </fill>
    </dxf>
    <dxf>
      <font>
        <b/>
        <i val="0"/>
        <strike val="0"/>
      </font>
      <fill>
        <patternFill>
          <bgColor theme="9" tint="0.39994506668294322"/>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font>
        <b/>
        <i val="0"/>
      </font>
      <fill>
        <patternFill>
          <bgColor theme="9" tint="0.39994506668294322"/>
        </patternFill>
      </fill>
    </dxf>
    <dxf>
      <font>
        <b/>
        <i val="0"/>
      </font>
      <fill>
        <patternFill>
          <bgColor theme="9" tint="0.39994506668294322"/>
        </patternFill>
      </fill>
    </dxf>
    <dxf>
      <numFmt numFmtId="166" formatCode="0.0E+00"/>
    </dxf>
    <dxf>
      <font>
        <b val="0"/>
        <i val="0"/>
        <color theme="0"/>
      </font>
      <numFmt numFmtId="1" formatCode="0"/>
      <fill>
        <patternFill>
          <bgColor theme="0"/>
        </patternFill>
      </fill>
    </dxf>
    <dxf>
      <numFmt numFmtId="166" formatCode="0.0E+00"/>
    </dxf>
    <dxf>
      <numFmt numFmtId="4" formatCode="#,##0.00"/>
    </dxf>
    <dxf>
      <numFmt numFmtId="169" formatCode="#,##0.0"/>
    </dxf>
    <dxf>
      <numFmt numFmtId="3" formatCode="#,##0"/>
    </dxf>
    <dxf>
      <numFmt numFmtId="166" formatCode="0.0E+00"/>
    </dxf>
    <dxf>
      <font>
        <b/>
        <i val="0"/>
      </font>
      <fill>
        <patternFill>
          <bgColor theme="9" tint="0.39994506668294322"/>
        </patternFill>
      </fill>
    </dxf>
    <dxf>
      <numFmt numFmtId="166" formatCode="0.0E+00"/>
    </dxf>
    <dxf>
      <numFmt numFmtId="166" formatCode="0.0E+00"/>
    </dxf>
    <dxf>
      <numFmt numFmtId="4" formatCode="#,##0.00"/>
    </dxf>
    <dxf>
      <numFmt numFmtId="169" formatCode="#,##0.0"/>
    </dxf>
    <dxf>
      <numFmt numFmtId="3" formatCode="#,##0"/>
    </dxf>
    <dxf>
      <font>
        <b/>
        <i val="0"/>
      </font>
      <fill>
        <patternFill>
          <bgColor theme="0" tint="-0.24994659260841701"/>
        </patternFill>
      </fill>
    </dxf>
    <dxf>
      <font>
        <color theme="5"/>
      </font>
      <fill>
        <patternFill>
          <bgColor theme="5" tint="0.79998168889431442"/>
        </patternFill>
      </fill>
    </dxf>
    <dxf>
      <font>
        <color theme="0"/>
      </font>
    </dxf>
    <dxf>
      <numFmt numFmtId="4" formatCode="#,##0.00"/>
    </dxf>
    <dxf>
      <fill>
        <patternFill>
          <bgColor theme="0"/>
        </patternFill>
      </fill>
    </dxf>
    <dxf>
      <numFmt numFmtId="166" formatCode="0.0E+00"/>
    </dxf>
    <dxf>
      <numFmt numFmtId="4" formatCode="#,##0.00"/>
    </dxf>
    <dxf>
      <numFmt numFmtId="166" formatCode="0.0E+00"/>
    </dxf>
    <dxf>
      <font>
        <color theme="5"/>
      </font>
      <fill>
        <patternFill>
          <bgColor theme="5" tint="0.79998168889431442"/>
        </patternFill>
      </fill>
    </dxf>
    <dxf>
      <numFmt numFmtId="15" formatCode="0.00E+00"/>
    </dxf>
    <dxf>
      <fill>
        <patternFill>
          <bgColor theme="0"/>
        </patternFill>
      </fill>
    </dxf>
    <dxf>
      <numFmt numFmtId="4" formatCode="#,##0.00"/>
    </dxf>
    <dxf>
      <numFmt numFmtId="165" formatCode="0.000"/>
    </dxf>
    <dxf>
      <numFmt numFmtId="15" formatCode="0.00E+00"/>
    </dxf>
    <dxf>
      <numFmt numFmtId="166" formatCode="0.0E+00"/>
    </dxf>
    <dxf>
      <numFmt numFmtId="3" formatCode="#,##0"/>
    </dxf>
    <dxf>
      <numFmt numFmtId="164" formatCode="0.0"/>
    </dxf>
    <dxf>
      <numFmt numFmtId="2" formatCode="0.00"/>
    </dxf>
    <dxf>
      <numFmt numFmtId="166" formatCode="0.0E+00"/>
    </dxf>
    <dxf>
      <font>
        <b val="0"/>
        <i val="0"/>
        <strike val="0"/>
      </font>
    </dxf>
    <dxf>
      <font>
        <color theme="0"/>
      </font>
      <fill>
        <patternFill>
          <bgColor theme="0"/>
        </patternFill>
      </fill>
    </dxf>
    <dxf>
      <font>
        <color theme="5"/>
      </font>
      <fill>
        <patternFill>
          <bgColor theme="5" tint="0.79998168889431442"/>
        </patternFill>
      </fill>
    </dxf>
    <dxf>
      <numFmt numFmtId="3" formatCode="#,##0"/>
    </dxf>
    <dxf>
      <numFmt numFmtId="169" formatCode="#,##0.0"/>
    </dxf>
    <dxf>
      <font>
        <color theme="5"/>
      </font>
      <fill>
        <patternFill>
          <bgColor theme="5" tint="0.79998168889431442"/>
        </patternFill>
      </fill>
    </dxf>
    <dxf>
      <font>
        <color theme="0"/>
      </font>
    </dxf>
    <dxf>
      <font>
        <color theme="9" tint="-0.499984740745262"/>
      </font>
      <fill>
        <patternFill>
          <bgColor theme="9" tint="0.59996337778862885"/>
        </patternFill>
      </fill>
    </dxf>
    <dxf>
      <font>
        <color theme="5"/>
      </font>
      <fill>
        <patternFill>
          <bgColor theme="5" tint="0.59996337778862885"/>
        </patternFill>
      </fill>
    </dxf>
    <dxf>
      <fill>
        <patternFill>
          <bgColor theme="0"/>
        </patternFill>
      </fill>
    </dxf>
    <dxf>
      <numFmt numFmtId="15" formatCode="0.00E+00"/>
    </dxf>
    <dxf>
      <fill>
        <patternFill>
          <bgColor theme="0"/>
        </patternFill>
      </fill>
    </dxf>
    <dxf>
      <numFmt numFmtId="15" formatCode="0.00E+00"/>
    </dxf>
    <dxf>
      <fill>
        <patternFill>
          <bgColor theme="0"/>
        </patternFill>
      </fill>
    </dxf>
    <dxf>
      <numFmt numFmtId="15" formatCode="0.00E+00"/>
    </dxf>
    <dxf>
      <fill>
        <patternFill>
          <bgColor theme="0"/>
        </patternFill>
      </fill>
    </dxf>
    <dxf>
      <numFmt numFmtId="4" formatCode="#,##0.00"/>
    </dxf>
    <dxf>
      <numFmt numFmtId="165" formatCode="0.000"/>
    </dxf>
    <dxf>
      <numFmt numFmtId="15" formatCode="0.00E+00"/>
    </dxf>
    <dxf>
      <numFmt numFmtId="166" formatCode="0.0E+00"/>
    </dxf>
    <dxf>
      <numFmt numFmtId="3" formatCode="#,##0"/>
    </dxf>
    <dxf>
      <numFmt numFmtId="164" formatCode="0.0"/>
    </dxf>
    <dxf>
      <numFmt numFmtId="2" formatCode="0.00"/>
    </dxf>
    <dxf>
      <numFmt numFmtId="166" formatCode="0.0E+00"/>
    </dxf>
    <dxf>
      <font>
        <b val="0"/>
        <i val="0"/>
        <strike val="0"/>
      </font>
    </dxf>
    <dxf>
      <font>
        <color theme="0"/>
      </font>
      <fill>
        <patternFill>
          <bgColor theme="0"/>
        </patternFill>
      </fill>
    </dxf>
    <dxf>
      <font>
        <color theme="5"/>
      </font>
      <fill>
        <patternFill>
          <bgColor theme="5" tint="0.79998168889431442"/>
        </patternFill>
      </fill>
    </dxf>
  </dxfs>
  <tableStyles count="0" defaultTableStyle="TableStyleMedium2" defaultPivotStyle="PivotStyleLight16"/>
  <colors>
    <mruColors>
      <color rgb="FFF15A2B"/>
      <color rgb="FFF04B18"/>
      <color rgb="FFD43D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Inhalation Cancer Risk Estimates</a:t>
            </a:r>
          </a:p>
        </c:rich>
      </c:tx>
      <c:layout>
        <c:manualLayout>
          <c:xMode val="edge"/>
          <c:yMode val="edge"/>
          <c:x val="0.35379421156466734"/>
          <c:y val="5.118886630776833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9150842647774607"/>
          <c:y val="0.21054931230848406"/>
          <c:w val="0.68905621866876288"/>
          <c:h val="0.66282889702806647"/>
        </c:manualLayout>
      </c:layout>
      <c:barChart>
        <c:barDir val="bar"/>
        <c:grouping val="stacked"/>
        <c:varyColors val="0"/>
        <c:ser>
          <c:idx val="0"/>
          <c:order val="0"/>
          <c:tx>
            <c:strRef>
              <c:f>Dashboard!$D$69</c:f>
              <c:strCache>
                <c:ptCount val="1"/>
                <c:pt idx="0">
                  <c:v>Cancer Risk</c:v>
                </c:pt>
              </c:strCache>
            </c:strRef>
          </c:tx>
          <c:spPr>
            <a:solidFill>
              <a:schemeClr val="accent5">
                <a:lumMod val="75000"/>
              </a:schemeClr>
            </a:solidFill>
            <a:ln>
              <a:noFill/>
            </a:ln>
            <a:effectLst/>
          </c:spPr>
          <c:invertIfNegative val="0"/>
          <c:dPt>
            <c:idx val="0"/>
            <c:invertIfNegative val="0"/>
            <c:bubble3D val="0"/>
            <c:spPr>
              <a:solidFill>
                <a:schemeClr val="accent5">
                  <a:lumMod val="75000"/>
                </a:schemeClr>
              </a:solidFill>
              <a:ln>
                <a:noFill/>
              </a:ln>
              <a:effectLst/>
            </c:spPr>
            <c:extLst>
              <c:ext xmlns:c16="http://schemas.microsoft.com/office/drawing/2014/chart" uri="{C3380CC4-5D6E-409C-BE32-E72D297353CC}">
                <c16:uniqueId val="{00000002-BA70-4215-AC58-731F271DC5B6}"/>
              </c:ext>
            </c:extLst>
          </c:dPt>
          <c:dPt>
            <c:idx val="1"/>
            <c:invertIfNegative val="0"/>
            <c:bubble3D val="0"/>
            <c:spPr>
              <a:solidFill>
                <a:schemeClr val="accent5">
                  <a:lumMod val="75000"/>
                </a:schemeClr>
              </a:solidFill>
              <a:ln>
                <a:noFill/>
              </a:ln>
              <a:effectLst/>
            </c:spPr>
            <c:extLst>
              <c:ext xmlns:c16="http://schemas.microsoft.com/office/drawing/2014/chart" uri="{C3380CC4-5D6E-409C-BE32-E72D297353CC}">
                <c16:uniqueId val="{00000004-BA70-4215-AC58-731F271DC5B6}"/>
              </c:ext>
            </c:extLst>
          </c:dPt>
          <c:dPt>
            <c:idx val="2"/>
            <c:invertIfNegative val="0"/>
            <c:bubble3D val="0"/>
            <c:spPr>
              <a:solidFill>
                <a:schemeClr val="accent5">
                  <a:lumMod val="75000"/>
                </a:schemeClr>
              </a:solidFill>
              <a:ln>
                <a:noFill/>
              </a:ln>
              <a:effectLst/>
            </c:spPr>
            <c:extLst>
              <c:ext xmlns:c16="http://schemas.microsoft.com/office/drawing/2014/chart" uri="{C3380CC4-5D6E-409C-BE32-E72D297353CC}">
                <c16:uniqueId val="{00000006-BA70-4215-AC58-731F271DC5B6}"/>
              </c:ext>
            </c:extLst>
          </c:dPt>
          <c:dPt>
            <c:idx val="3"/>
            <c:invertIfNegative val="0"/>
            <c:bubble3D val="0"/>
            <c:spPr>
              <a:solidFill>
                <a:schemeClr val="accent5">
                  <a:lumMod val="75000"/>
                </a:schemeClr>
              </a:solidFill>
              <a:ln>
                <a:noFill/>
              </a:ln>
              <a:effectLst/>
            </c:spPr>
            <c:extLst>
              <c:ext xmlns:c16="http://schemas.microsoft.com/office/drawing/2014/chart" uri="{C3380CC4-5D6E-409C-BE32-E72D297353CC}">
                <c16:uniqueId val="{00000008-BA70-4215-AC58-731F271DC5B6}"/>
              </c:ext>
            </c:extLst>
          </c:dPt>
          <c:cat>
            <c:strLit>
              <c:ptCount val="4"/>
              <c:pt idx="0">
                <c:v>ONU: 50th Percentile</c:v>
              </c:pt>
              <c:pt idx="1">
                <c:v>ONU: 95th Percentile</c:v>
              </c:pt>
              <c:pt idx="2">
                <c:v>Worker: 50th Percentile</c:v>
              </c:pt>
              <c:pt idx="3">
                <c:v>Worker: 95th Percentile</c:v>
              </c:pt>
            </c:strLit>
          </c:cat>
          <c:val>
            <c:numRef>
              <c:f>Dashboard!$D$70:$D$73</c:f>
              <c:numCache>
                <c:formatCode>0.00E+00</c:formatCode>
                <c:ptCount val="4"/>
                <c:pt idx="0">
                  <c:v>4.2526113607305942E-6</c:v>
                </c:pt>
                <c:pt idx="1">
                  <c:v>1.9382271356606275E-5</c:v>
                </c:pt>
                <c:pt idx="2">
                  <c:v>4.065867534246576E-6</c:v>
                </c:pt>
                <c:pt idx="3">
                  <c:v>4.1702930401531891E-4</c:v>
                </c:pt>
              </c:numCache>
            </c:numRef>
          </c:val>
          <c:extLst>
            <c:ext xmlns:c16="http://schemas.microsoft.com/office/drawing/2014/chart" uri="{C3380CC4-5D6E-409C-BE32-E72D297353CC}">
              <c16:uniqueId val="{00000009-BA70-4215-AC58-731F271DC5B6}"/>
            </c:ext>
          </c:extLst>
        </c:ser>
        <c:dLbls>
          <c:showLegendKey val="0"/>
          <c:showVal val="0"/>
          <c:showCatName val="0"/>
          <c:showSerName val="0"/>
          <c:showPercent val="0"/>
          <c:showBubbleSize val="0"/>
        </c:dLbls>
        <c:gapWidth val="150"/>
        <c:overlap val="100"/>
        <c:axId val="580062808"/>
        <c:axId val="580066744"/>
      </c:barChart>
      <c:scatterChart>
        <c:scatterStyle val="lineMarker"/>
        <c:varyColors val="0"/>
        <c:ser>
          <c:idx val="1"/>
          <c:order val="1"/>
          <c:tx>
            <c:v>1.00E-06</c:v>
          </c:tx>
          <c:spPr>
            <a:ln w="28575" cap="rnd">
              <a:solidFill>
                <a:srgbClr val="FF0000"/>
              </a:solidFill>
              <a:round/>
            </a:ln>
            <a:effectLst/>
          </c:spPr>
          <c:marker>
            <c:symbol val="none"/>
          </c:marker>
          <c:xVal>
            <c:numLit>
              <c:formatCode>General</c:formatCode>
              <c:ptCount val="6"/>
              <c:pt idx="0">
                <c:v>9.9999999999999995E-7</c:v>
              </c:pt>
              <c:pt idx="1">
                <c:v>9.9999999999999995E-7</c:v>
              </c:pt>
              <c:pt idx="2">
                <c:v>9.9999999999999995E-7</c:v>
              </c:pt>
              <c:pt idx="3">
                <c:v>9.9999999999999995E-7</c:v>
              </c:pt>
              <c:pt idx="4">
                <c:v>9.9999999999999995E-7</c:v>
              </c:pt>
              <c:pt idx="5">
                <c:v>9.9999999999999995E-7</c:v>
              </c:pt>
            </c:numLit>
          </c:xVal>
          <c:yVal>
            <c:numLit>
              <c:formatCode>General</c:formatCode>
              <c:ptCount val="6"/>
              <c:pt idx="0">
                <c:v>7</c:v>
              </c:pt>
              <c:pt idx="1">
                <c:v>5</c:v>
              </c:pt>
              <c:pt idx="2">
                <c:v>4</c:v>
              </c:pt>
              <c:pt idx="3">
                <c:v>3</c:v>
              </c:pt>
              <c:pt idx="4">
                <c:v>2</c:v>
              </c:pt>
              <c:pt idx="5">
                <c:v>0</c:v>
              </c:pt>
            </c:numLit>
          </c:yVal>
          <c:smooth val="0"/>
          <c:extLst>
            <c:ext xmlns:c16="http://schemas.microsoft.com/office/drawing/2014/chart" uri="{C3380CC4-5D6E-409C-BE32-E72D297353CC}">
              <c16:uniqueId val="{0000000A-BA70-4215-AC58-731F271DC5B6}"/>
            </c:ext>
          </c:extLst>
        </c:ser>
        <c:ser>
          <c:idx val="2"/>
          <c:order val="2"/>
          <c:tx>
            <c:v>1.00E-05</c:v>
          </c:tx>
          <c:spPr>
            <a:ln w="28575" cap="rnd">
              <a:solidFill>
                <a:srgbClr val="FF0000"/>
              </a:solidFill>
              <a:round/>
            </a:ln>
            <a:effectLst/>
          </c:spPr>
          <c:marker>
            <c:symbol val="none"/>
          </c:marker>
          <c:xVal>
            <c:numLit>
              <c:formatCode>General</c:formatCode>
              <c:ptCount val="6"/>
              <c:pt idx="0">
                <c:v>1.0000000000000001E-5</c:v>
              </c:pt>
              <c:pt idx="1">
                <c:v>1.0000000000000001E-5</c:v>
              </c:pt>
              <c:pt idx="2">
                <c:v>1.0000000000000001E-5</c:v>
              </c:pt>
              <c:pt idx="3">
                <c:v>1.0000000000000001E-5</c:v>
              </c:pt>
              <c:pt idx="4">
                <c:v>1.0000000000000001E-5</c:v>
              </c:pt>
              <c:pt idx="5">
                <c:v>1.0000000000000001E-5</c:v>
              </c:pt>
            </c:numLit>
          </c:xVal>
          <c:yVal>
            <c:numLit>
              <c:formatCode>General</c:formatCode>
              <c:ptCount val="6"/>
              <c:pt idx="0">
                <c:v>7</c:v>
              </c:pt>
              <c:pt idx="1">
                <c:v>5</c:v>
              </c:pt>
              <c:pt idx="2">
                <c:v>4</c:v>
              </c:pt>
              <c:pt idx="3">
                <c:v>3</c:v>
              </c:pt>
              <c:pt idx="4">
                <c:v>2</c:v>
              </c:pt>
              <c:pt idx="5">
                <c:v>0</c:v>
              </c:pt>
            </c:numLit>
          </c:yVal>
          <c:smooth val="0"/>
          <c:extLst>
            <c:ext xmlns:c16="http://schemas.microsoft.com/office/drawing/2014/chart" uri="{C3380CC4-5D6E-409C-BE32-E72D297353CC}">
              <c16:uniqueId val="{0000000B-BA70-4215-AC58-731F271DC5B6}"/>
            </c:ext>
          </c:extLst>
        </c:ser>
        <c:ser>
          <c:idx val="3"/>
          <c:order val="3"/>
          <c:tx>
            <c:v>1.00E-04</c:v>
          </c:tx>
          <c:spPr>
            <a:ln w="28575" cap="rnd">
              <a:solidFill>
                <a:srgbClr val="FF0000"/>
              </a:solidFill>
              <a:round/>
            </a:ln>
            <a:effectLst/>
          </c:spPr>
          <c:marker>
            <c:symbol val="none"/>
          </c:marker>
          <c:xVal>
            <c:numLit>
              <c:formatCode>General</c:formatCode>
              <c:ptCount val="6"/>
              <c:pt idx="0">
                <c:v>1E-4</c:v>
              </c:pt>
              <c:pt idx="1">
                <c:v>1E-4</c:v>
              </c:pt>
              <c:pt idx="2">
                <c:v>1E-4</c:v>
              </c:pt>
              <c:pt idx="3">
                <c:v>1E-4</c:v>
              </c:pt>
              <c:pt idx="4">
                <c:v>1E-4</c:v>
              </c:pt>
              <c:pt idx="5">
                <c:v>1E-4</c:v>
              </c:pt>
            </c:numLit>
          </c:xVal>
          <c:yVal>
            <c:numLit>
              <c:formatCode>General</c:formatCode>
              <c:ptCount val="6"/>
              <c:pt idx="0">
                <c:v>7</c:v>
              </c:pt>
              <c:pt idx="1">
                <c:v>5</c:v>
              </c:pt>
              <c:pt idx="2">
                <c:v>4</c:v>
              </c:pt>
              <c:pt idx="3">
                <c:v>3</c:v>
              </c:pt>
              <c:pt idx="4">
                <c:v>2</c:v>
              </c:pt>
              <c:pt idx="5">
                <c:v>0</c:v>
              </c:pt>
            </c:numLit>
          </c:yVal>
          <c:smooth val="0"/>
          <c:extLst>
            <c:ext xmlns:c16="http://schemas.microsoft.com/office/drawing/2014/chart" uri="{C3380CC4-5D6E-409C-BE32-E72D297353CC}">
              <c16:uniqueId val="{0000000C-BA70-4215-AC58-731F271DC5B6}"/>
            </c:ext>
          </c:extLst>
        </c:ser>
        <c:dLbls>
          <c:showLegendKey val="0"/>
          <c:showVal val="0"/>
          <c:showCatName val="0"/>
          <c:showSerName val="0"/>
          <c:showPercent val="0"/>
          <c:showBubbleSize val="0"/>
        </c:dLbls>
        <c:axId val="599810312"/>
        <c:axId val="599814248"/>
      </c:scatterChart>
      <c:catAx>
        <c:axId val="58006280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0066744"/>
        <c:crosses val="autoZero"/>
        <c:auto val="1"/>
        <c:lblAlgn val="ctr"/>
        <c:lblOffset val="100"/>
        <c:noMultiLvlLbl val="0"/>
      </c:catAx>
      <c:valAx>
        <c:axId val="580066744"/>
        <c:scaling>
          <c:logBase val="10"/>
          <c:orientation val="minMax"/>
          <c:min val="1.0000000000000005E-7"/>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excess risk per million</a:t>
                </a:r>
              </a:p>
            </c:rich>
          </c:tx>
          <c:layout>
            <c:manualLayout>
              <c:xMode val="edge"/>
              <c:yMode val="edge"/>
              <c:x val="0.36584643797039879"/>
              <c:y val="0.9103309379643723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0062808"/>
        <c:crosses val="autoZero"/>
        <c:crossBetween val="between"/>
      </c:valAx>
      <c:valAx>
        <c:axId val="599814248"/>
        <c:scaling>
          <c:orientation val="minMax"/>
          <c:max val="7"/>
        </c:scaling>
        <c:delete val="1"/>
        <c:axPos val="l"/>
        <c:numFmt formatCode="General" sourceLinked="1"/>
        <c:majorTickMark val="out"/>
        <c:minorTickMark val="none"/>
        <c:tickLblPos val="nextTo"/>
        <c:crossAx val="599810312"/>
        <c:crosses val="autoZero"/>
        <c:crossBetween val="midCat"/>
      </c:valAx>
      <c:valAx>
        <c:axId val="599810312"/>
        <c:scaling>
          <c:logBase val="10"/>
          <c:orientation val="minMax"/>
          <c:max val="1"/>
          <c:min val="1.0000000000000005E-7"/>
        </c:scaling>
        <c:delete val="0"/>
        <c:axPos val="t"/>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599814248"/>
        <c:crosses val="max"/>
        <c:crossBetween val="midCat"/>
      </c:valAx>
      <c:spPr>
        <a:noFill/>
        <a:ln>
          <a:solidFill>
            <a:schemeClr val="bg1">
              <a:lumMod val="85000"/>
            </a:schemeClr>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"Inhalation Cancer Risk Estimates"</c:f>
          <c:strCache>
            <c:ptCount val="1"/>
            <c:pt idx="0">
              <c:v>Inhalation Cancer Risk Estimates</c:v>
            </c:pt>
          </c:strCache>
        </c:strRef>
      </c:tx>
      <c:layout>
        <c:manualLayout>
          <c:xMode val="edge"/>
          <c:yMode val="edge"/>
          <c:x val="0.35379421156466734"/>
          <c:y val="5.118886630776833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9150842647774607"/>
          <c:y val="0.21054931230848406"/>
          <c:w val="0.63729288181961663"/>
          <c:h val="0.60596785221581506"/>
        </c:manualLayout>
      </c:layout>
      <c:barChart>
        <c:barDir val="bar"/>
        <c:grouping val="stacked"/>
        <c:varyColors val="0"/>
        <c:ser>
          <c:idx val="5"/>
          <c:order val="0"/>
          <c:tx>
            <c:strRef>
              <c:f>'Risk Reduction'!$J$58</c:f>
              <c:strCache>
                <c:ptCount val="1"/>
                <c:pt idx="0">
                  <c:v>Central Tendency</c:v>
                </c:pt>
              </c:strCache>
            </c:strRef>
          </c:tx>
          <c:spPr>
            <a:solidFill>
              <a:schemeClr val="accent5"/>
            </a:solidFill>
            <a:ln w="25400">
              <a:noFill/>
            </a:ln>
            <a:effectLst/>
          </c:spPr>
          <c:invertIfNegative val="0"/>
          <c:cat>
            <c:strRef>
              <c:f>'Risk Reduction'!$H$59:$H$64</c:f>
              <c:strCache>
                <c:ptCount val="6"/>
                <c:pt idx="0">
                  <c:v>No Respirator</c:v>
                </c:pt>
                <c:pt idx="1">
                  <c:v>APF = 10</c:v>
                </c:pt>
                <c:pt idx="2">
                  <c:v>APF = 25</c:v>
                </c:pt>
                <c:pt idx="3">
                  <c:v>APF = 50</c:v>
                </c:pt>
                <c:pt idx="4">
                  <c:v>APF = 1,000</c:v>
                </c:pt>
                <c:pt idx="5">
                  <c:v>APF = 10,000</c:v>
                </c:pt>
              </c:strCache>
            </c:strRef>
          </c:cat>
          <c:val>
            <c:numRef>
              <c:f>'Risk Reduction'!$J$59:$J$64</c:f>
              <c:numCache>
                <c:formatCode>0.00E+00</c:formatCode>
                <c:ptCount val="6"/>
                <c:pt idx="0">
                  <c:v>2.9104462244465882E-4</c:v>
                </c:pt>
                <c:pt idx="1">
                  <c:v>2.910446224446588E-5</c:v>
                </c:pt>
                <c:pt idx="2">
                  <c:v>1.1641784897786352E-5</c:v>
                </c:pt>
                <c:pt idx="3">
                  <c:v>5.8208924488931761E-6</c:v>
                </c:pt>
                <c:pt idx="4">
                  <c:v>2.9104462244465881E-7</c:v>
                </c:pt>
                <c:pt idx="5">
                  <c:v>2.910446224446588E-8</c:v>
                </c:pt>
              </c:numCache>
            </c:numRef>
          </c:val>
          <c:extLst>
            <c:ext xmlns:c16="http://schemas.microsoft.com/office/drawing/2014/chart" uri="{C3380CC4-5D6E-409C-BE32-E72D297353CC}">
              <c16:uniqueId val="{00000013-2530-4F3A-BEDF-BB24B328CDF4}"/>
            </c:ext>
          </c:extLst>
        </c:ser>
        <c:dLbls>
          <c:showLegendKey val="0"/>
          <c:showVal val="0"/>
          <c:showCatName val="0"/>
          <c:showSerName val="0"/>
          <c:showPercent val="0"/>
          <c:showBubbleSize val="0"/>
        </c:dLbls>
        <c:gapWidth val="150"/>
        <c:overlap val="100"/>
        <c:axId val="580062808"/>
        <c:axId val="580066744"/>
        <c:extLst>
          <c:ext xmlns:c15="http://schemas.microsoft.com/office/drawing/2012/chart" uri="{02D57815-91ED-43cb-92C2-25804820EDAC}">
            <c15:filteredBarSeries>
              <c15:ser>
                <c:idx val="6"/>
                <c:order val="1"/>
                <c:tx>
                  <c:strRef>
                    <c:extLst>
                      <c:ext uri="{02D57815-91ED-43cb-92C2-25804820EDAC}">
                        <c15:formulaRef>
                          <c15:sqref>'Risk Reduction'!$I$58</c15:sqref>
                        </c15:formulaRef>
                      </c:ext>
                    </c:extLst>
                    <c:strCache>
                      <c:ptCount val="1"/>
                      <c:pt idx="0">
                        <c:v>High End</c:v>
                      </c:pt>
                    </c:strCache>
                  </c:strRef>
                </c:tx>
                <c:spPr>
                  <a:solidFill>
                    <a:schemeClr val="accent5">
                      <a:lumMod val="75000"/>
                    </a:schemeClr>
                  </a:solidFill>
                  <a:ln>
                    <a:noFill/>
                  </a:ln>
                  <a:effectLst/>
                </c:spPr>
                <c:invertIfNegative val="0"/>
                <c:cat>
                  <c:strRef>
                    <c:extLst>
                      <c:ext uri="{02D57815-91ED-43cb-92C2-25804820EDAC}">
                        <c15:formulaRef>
                          <c15:sqref>'Risk Reduction'!$H$59:$H$64</c15:sqref>
                        </c15:formulaRef>
                      </c:ext>
                    </c:extLst>
                    <c:strCache>
                      <c:ptCount val="6"/>
                      <c:pt idx="0">
                        <c:v>No Respirator</c:v>
                      </c:pt>
                      <c:pt idx="1">
                        <c:v>APF = 10</c:v>
                      </c:pt>
                      <c:pt idx="2">
                        <c:v>APF = 25</c:v>
                      </c:pt>
                      <c:pt idx="3">
                        <c:v>APF = 50</c:v>
                      </c:pt>
                      <c:pt idx="4">
                        <c:v>APF = 1,000</c:v>
                      </c:pt>
                      <c:pt idx="5">
                        <c:v>APF = 10,000</c:v>
                      </c:pt>
                    </c:strCache>
                  </c:strRef>
                </c:cat>
                <c:val>
                  <c:numRef>
                    <c:extLst>
                      <c:ext uri="{02D57815-91ED-43cb-92C2-25804820EDAC}">
                        <c15:formulaRef>
                          <c15:sqref>'Risk Reduction'!$I$59:$I$64</c15:sqref>
                        </c15:formulaRef>
                      </c:ext>
                    </c:extLst>
                    <c:numCache>
                      <c:formatCode>0.00E+00</c:formatCode>
                      <c:ptCount val="6"/>
                      <c:pt idx="0">
                        <c:v>1.6025881068171342E-2</c:v>
                      </c:pt>
                      <c:pt idx="1">
                        <c:v>1.6025881068171342E-3</c:v>
                      </c:pt>
                      <c:pt idx="2">
                        <c:v>6.4103524272685368E-4</c:v>
                      </c:pt>
                      <c:pt idx="3">
                        <c:v>3.2051762136342684E-4</c:v>
                      </c:pt>
                      <c:pt idx="4">
                        <c:v>1.6025881068171343E-5</c:v>
                      </c:pt>
                      <c:pt idx="5">
                        <c:v>1.6025881068171341E-6</c:v>
                      </c:pt>
                    </c:numCache>
                  </c:numRef>
                </c:val>
                <c:extLst>
                  <c:ext xmlns:c16="http://schemas.microsoft.com/office/drawing/2014/chart" uri="{C3380CC4-5D6E-409C-BE32-E72D297353CC}">
                    <c16:uniqueId val="{00000014-2530-4F3A-BEDF-BB24B328CDF4}"/>
                  </c:ext>
                </c:extLst>
              </c15:ser>
            </c15:filteredBarSeries>
          </c:ext>
        </c:extLst>
      </c:barChart>
      <c:scatterChart>
        <c:scatterStyle val="lineMarker"/>
        <c:varyColors val="0"/>
        <c:ser>
          <c:idx val="1"/>
          <c:order val="2"/>
          <c:tx>
            <c:v>1.00E-06</c:v>
          </c:tx>
          <c:spPr>
            <a:ln w="28575" cap="rnd">
              <a:solidFill>
                <a:srgbClr val="FF0000"/>
              </a:solidFill>
              <a:round/>
            </a:ln>
            <a:effectLst/>
          </c:spPr>
          <c:marker>
            <c:symbol val="none"/>
          </c:marker>
          <c:xVal>
            <c:numLit>
              <c:formatCode>General</c:formatCode>
              <c:ptCount val="6"/>
              <c:pt idx="0">
                <c:v>9.9999999999999995E-7</c:v>
              </c:pt>
              <c:pt idx="1">
                <c:v>9.9999999999999995E-7</c:v>
              </c:pt>
              <c:pt idx="2">
                <c:v>9.9999999999999995E-7</c:v>
              </c:pt>
              <c:pt idx="3">
                <c:v>9.9999999999999995E-7</c:v>
              </c:pt>
              <c:pt idx="4">
                <c:v>9.9999999999999995E-7</c:v>
              </c:pt>
              <c:pt idx="5">
                <c:v>9.9999999999999995E-7</c:v>
              </c:pt>
            </c:numLit>
          </c:xVal>
          <c:yVal>
            <c:numLit>
              <c:formatCode>General</c:formatCode>
              <c:ptCount val="6"/>
              <c:pt idx="0">
                <c:v>7</c:v>
              </c:pt>
              <c:pt idx="1">
                <c:v>5</c:v>
              </c:pt>
              <c:pt idx="2">
                <c:v>4</c:v>
              </c:pt>
              <c:pt idx="3">
                <c:v>3</c:v>
              </c:pt>
              <c:pt idx="4">
                <c:v>2</c:v>
              </c:pt>
              <c:pt idx="5">
                <c:v>0</c:v>
              </c:pt>
            </c:numLit>
          </c:yVal>
          <c:smooth val="0"/>
          <c:extLst>
            <c:ext xmlns:c16="http://schemas.microsoft.com/office/drawing/2014/chart" uri="{C3380CC4-5D6E-409C-BE32-E72D297353CC}">
              <c16:uniqueId val="{0000000E-2530-4F3A-BEDF-BB24B328CDF4}"/>
            </c:ext>
          </c:extLst>
        </c:ser>
        <c:ser>
          <c:idx val="2"/>
          <c:order val="3"/>
          <c:tx>
            <c:v>1.00E-05</c:v>
          </c:tx>
          <c:spPr>
            <a:ln w="28575" cap="rnd">
              <a:solidFill>
                <a:srgbClr val="FF0000"/>
              </a:solidFill>
              <a:round/>
            </a:ln>
            <a:effectLst/>
          </c:spPr>
          <c:marker>
            <c:symbol val="none"/>
          </c:marker>
          <c:xVal>
            <c:numLit>
              <c:formatCode>General</c:formatCode>
              <c:ptCount val="6"/>
              <c:pt idx="0">
                <c:v>1.0000000000000001E-5</c:v>
              </c:pt>
              <c:pt idx="1">
                <c:v>1.0000000000000001E-5</c:v>
              </c:pt>
              <c:pt idx="2">
                <c:v>1.0000000000000001E-5</c:v>
              </c:pt>
              <c:pt idx="3">
                <c:v>1.0000000000000001E-5</c:v>
              </c:pt>
              <c:pt idx="4">
                <c:v>1.0000000000000001E-5</c:v>
              </c:pt>
              <c:pt idx="5">
                <c:v>1.0000000000000001E-5</c:v>
              </c:pt>
            </c:numLit>
          </c:xVal>
          <c:yVal>
            <c:numLit>
              <c:formatCode>General</c:formatCode>
              <c:ptCount val="6"/>
              <c:pt idx="0">
                <c:v>7</c:v>
              </c:pt>
              <c:pt idx="1">
                <c:v>5</c:v>
              </c:pt>
              <c:pt idx="2">
                <c:v>4</c:v>
              </c:pt>
              <c:pt idx="3">
                <c:v>3</c:v>
              </c:pt>
              <c:pt idx="4">
                <c:v>2</c:v>
              </c:pt>
              <c:pt idx="5">
                <c:v>0</c:v>
              </c:pt>
            </c:numLit>
          </c:yVal>
          <c:smooth val="0"/>
          <c:extLst>
            <c:ext xmlns:c16="http://schemas.microsoft.com/office/drawing/2014/chart" uri="{C3380CC4-5D6E-409C-BE32-E72D297353CC}">
              <c16:uniqueId val="{00000010-2530-4F3A-BEDF-BB24B328CDF4}"/>
            </c:ext>
          </c:extLst>
        </c:ser>
        <c:ser>
          <c:idx val="3"/>
          <c:order val="4"/>
          <c:tx>
            <c:v>1.00E-04</c:v>
          </c:tx>
          <c:spPr>
            <a:ln w="28575" cap="rnd">
              <a:solidFill>
                <a:srgbClr val="FF0000"/>
              </a:solidFill>
              <a:round/>
            </a:ln>
            <a:effectLst/>
          </c:spPr>
          <c:marker>
            <c:symbol val="none"/>
          </c:marker>
          <c:xVal>
            <c:numLit>
              <c:formatCode>General</c:formatCode>
              <c:ptCount val="6"/>
              <c:pt idx="0">
                <c:v>1E-4</c:v>
              </c:pt>
              <c:pt idx="1">
                <c:v>1E-4</c:v>
              </c:pt>
              <c:pt idx="2">
                <c:v>1E-4</c:v>
              </c:pt>
              <c:pt idx="3">
                <c:v>1E-4</c:v>
              </c:pt>
              <c:pt idx="4">
                <c:v>1E-4</c:v>
              </c:pt>
              <c:pt idx="5">
                <c:v>1E-4</c:v>
              </c:pt>
            </c:numLit>
          </c:xVal>
          <c:yVal>
            <c:numLit>
              <c:formatCode>General</c:formatCode>
              <c:ptCount val="6"/>
              <c:pt idx="0">
                <c:v>7</c:v>
              </c:pt>
              <c:pt idx="1">
                <c:v>5</c:v>
              </c:pt>
              <c:pt idx="2">
                <c:v>4</c:v>
              </c:pt>
              <c:pt idx="3">
                <c:v>3</c:v>
              </c:pt>
              <c:pt idx="4">
                <c:v>2</c:v>
              </c:pt>
              <c:pt idx="5">
                <c:v>0</c:v>
              </c:pt>
            </c:numLit>
          </c:yVal>
          <c:smooth val="0"/>
          <c:extLst>
            <c:ext xmlns:c16="http://schemas.microsoft.com/office/drawing/2014/chart" uri="{C3380CC4-5D6E-409C-BE32-E72D297353CC}">
              <c16:uniqueId val="{00000012-2530-4F3A-BEDF-BB24B328CDF4}"/>
            </c:ext>
          </c:extLst>
        </c:ser>
        <c:dLbls>
          <c:showLegendKey val="0"/>
          <c:showVal val="0"/>
          <c:showCatName val="0"/>
          <c:showSerName val="0"/>
          <c:showPercent val="0"/>
          <c:showBubbleSize val="0"/>
        </c:dLbls>
        <c:axId val="599810312"/>
        <c:axId val="599814248"/>
      </c:scatterChart>
      <c:catAx>
        <c:axId val="58006280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0066744"/>
        <c:crosses val="autoZero"/>
        <c:auto val="1"/>
        <c:lblAlgn val="ctr"/>
        <c:lblOffset val="100"/>
        <c:noMultiLvlLbl val="0"/>
      </c:catAx>
      <c:valAx>
        <c:axId val="580066744"/>
        <c:scaling>
          <c:logBase val="10"/>
          <c:orientation val="minMax"/>
          <c:min val="1.0000000000000005E-7"/>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excess risk per million</a:t>
                </a:r>
              </a:p>
            </c:rich>
          </c:tx>
          <c:layout>
            <c:manualLayout>
              <c:xMode val="edge"/>
              <c:yMode val="edge"/>
              <c:x val="0.36584643797039879"/>
              <c:y val="0.9103309379643723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0062808"/>
        <c:crosses val="autoZero"/>
        <c:crossBetween val="between"/>
      </c:valAx>
      <c:valAx>
        <c:axId val="599814248"/>
        <c:scaling>
          <c:orientation val="minMax"/>
          <c:max val="7"/>
        </c:scaling>
        <c:delete val="1"/>
        <c:axPos val="l"/>
        <c:numFmt formatCode="General" sourceLinked="1"/>
        <c:majorTickMark val="out"/>
        <c:minorTickMark val="none"/>
        <c:tickLblPos val="nextTo"/>
        <c:crossAx val="599810312"/>
        <c:crosses val="autoZero"/>
        <c:crossBetween val="midCat"/>
      </c:valAx>
      <c:valAx>
        <c:axId val="599810312"/>
        <c:scaling>
          <c:logBase val="10"/>
          <c:orientation val="minMax"/>
          <c:max val="1"/>
          <c:min val="1.0000000000000005E-7"/>
        </c:scaling>
        <c:delete val="0"/>
        <c:axPos val="t"/>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599814248"/>
        <c:crosses val="max"/>
        <c:crossBetween val="midCat"/>
      </c:valAx>
      <c:spPr>
        <a:noFill/>
        <a:ln>
          <a:solidFill>
            <a:schemeClr val="bg1">
              <a:lumMod val="85000"/>
            </a:schemeClr>
          </a:solidFill>
        </a:ln>
        <a:effectLst/>
      </c:spPr>
    </c:plotArea>
    <c:legend>
      <c:legendPos val="r"/>
      <c:legendEntry>
        <c:idx val="1"/>
        <c:delete val="1"/>
      </c:legendEntry>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"Inhalation Cancer Risk Estimates"</c:f>
          <c:strCache>
            <c:ptCount val="1"/>
            <c:pt idx="0">
              <c:v>Inhalation Cancer Risk Estimates</c:v>
            </c:pt>
          </c:strCache>
        </c:strRef>
      </c:tx>
      <c:layout>
        <c:manualLayout>
          <c:xMode val="edge"/>
          <c:yMode val="edge"/>
          <c:x val="0.35379421156466734"/>
          <c:y val="5.118886630776833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9150842647774607"/>
          <c:y val="0.21054931230848406"/>
          <c:w val="0.63729288181961663"/>
          <c:h val="0.60596785221581506"/>
        </c:manualLayout>
      </c:layout>
      <c:barChart>
        <c:barDir val="bar"/>
        <c:grouping val="stacked"/>
        <c:varyColors val="0"/>
        <c:ser>
          <c:idx val="6"/>
          <c:order val="1"/>
          <c:tx>
            <c:strRef>
              <c:f>'Risk Reduction'!$I$58</c:f>
              <c:strCache>
                <c:ptCount val="1"/>
                <c:pt idx="0">
                  <c:v>High End</c:v>
                </c:pt>
              </c:strCache>
            </c:strRef>
          </c:tx>
          <c:spPr>
            <a:solidFill>
              <a:schemeClr val="accent5">
                <a:lumMod val="75000"/>
              </a:schemeClr>
            </a:solidFill>
            <a:ln>
              <a:noFill/>
            </a:ln>
            <a:effectLst/>
          </c:spPr>
          <c:invertIfNegative val="0"/>
          <c:cat>
            <c:strRef>
              <c:f>'Risk Reduction'!$H$59:$H$64</c:f>
              <c:strCache>
                <c:ptCount val="6"/>
                <c:pt idx="0">
                  <c:v>No Respirator</c:v>
                </c:pt>
                <c:pt idx="1">
                  <c:v>APF = 10</c:v>
                </c:pt>
                <c:pt idx="2">
                  <c:v>APF = 25</c:v>
                </c:pt>
                <c:pt idx="3">
                  <c:v>APF = 50</c:v>
                </c:pt>
                <c:pt idx="4">
                  <c:v>APF = 1,000</c:v>
                </c:pt>
                <c:pt idx="5">
                  <c:v>APF = 10,000</c:v>
                </c:pt>
              </c:strCache>
            </c:strRef>
          </c:cat>
          <c:val>
            <c:numRef>
              <c:f>'Risk Reduction'!$I$59:$I$64</c:f>
              <c:numCache>
                <c:formatCode>0.00E+00</c:formatCode>
                <c:ptCount val="6"/>
                <c:pt idx="0">
                  <c:v>1.6025881068171342E-2</c:v>
                </c:pt>
                <c:pt idx="1">
                  <c:v>1.6025881068171342E-3</c:v>
                </c:pt>
                <c:pt idx="2">
                  <c:v>6.4103524272685368E-4</c:v>
                </c:pt>
                <c:pt idx="3">
                  <c:v>3.2051762136342684E-4</c:v>
                </c:pt>
                <c:pt idx="4">
                  <c:v>1.6025881068171343E-5</c:v>
                </c:pt>
                <c:pt idx="5">
                  <c:v>1.6025881068171341E-6</c:v>
                </c:pt>
              </c:numCache>
            </c:numRef>
          </c:val>
          <c:extLst>
            <c:ext xmlns:c16="http://schemas.microsoft.com/office/drawing/2014/chart" uri="{C3380CC4-5D6E-409C-BE32-E72D297353CC}">
              <c16:uniqueId val="{00000001-D738-4D29-9A1B-A262CDDF2104}"/>
            </c:ext>
          </c:extLst>
        </c:ser>
        <c:dLbls>
          <c:showLegendKey val="0"/>
          <c:showVal val="0"/>
          <c:showCatName val="0"/>
          <c:showSerName val="0"/>
          <c:showPercent val="0"/>
          <c:showBubbleSize val="0"/>
        </c:dLbls>
        <c:gapWidth val="150"/>
        <c:overlap val="100"/>
        <c:axId val="580062808"/>
        <c:axId val="580066744"/>
        <c:extLst>
          <c:ext xmlns:c15="http://schemas.microsoft.com/office/drawing/2012/chart" uri="{02D57815-91ED-43cb-92C2-25804820EDAC}">
            <c15:filteredBarSeries>
              <c15:ser>
                <c:idx val="5"/>
                <c:order val="0"/>
                <c:tx>
                  <c:strRef>
                    <c:extLst>
                      <c:ext uri="{02D57815-91ED-43cb-92C2-25804820EDAC}">
                        <c15:formulaRef>
                          <c15:sqref>'Risk Reduction'!$J$58</c15:sqref>
                        </c15:formulaRef>
                      </c:ext>
                    </c:extLst>
                    <c:strCache>
                      <c:ptCount val="1"/>
                      <c:pt idx="0">
                        <c:v>Central Tendency</c:v>
                      </c:pt>
                    </c:strCache>
                  </c:strRef>
                </c:tx>
                <c:spPr>
                  <a:solidFill>
                    <a:schemeClr val="accent5"/>
                  </a:solidFill>
                  <a:ln w="25400">
                    <a:noFill/>
                  </a:ln>
                  <a:effectLst/>
                </c:spPr>
                <c:invertIfNegative val="0"/>
                <c:cat>
                  <c:strRef>
                    <c:extLst>
                      <c:ext uri="{02D57815-91ED-43cb-92C2-25804820EDAC}">
                        <c15:formulaRef>
                          <c15:sqref>'Risk Reduction'!$H$59:$H$64</c15:sqref>
                        </c15:formulaRef>
                      </c:ext>
                    </c:extLst>
                    <c:strCache>
                      <c:ptCount val="6"/>
                      <c:pt idx="0">
                        <c:v>No Respirator</c:v>
                      </c:pt>
                      <c:pt idx="1">
                        <c:v>APF = 10</c:v>
                      </c:pt>
                      <c:pt idx="2">
                        <c:v>APF = 25</c:v>
                      </c:pt>
                      <c:pt idx="3">
                        <c:v>APF = 50</c:v>
                      </c:pt>
                      <c:pt idx="4">
                        <c:v>APF = 1,000</c:v>
                      </c:pt>
                      <c:pt idx="5">
                        <c:v>APF = 10,000</c:v>
                      </c:pt>
                    </c:strCache>
                  </c:strRef>
                </c:cat>
                <c:val>
                  <c:numRef>
                    <c:extLst>
                      <c:ext uri="{02D57815-91ED-43cb-92C2-25804820EDAC}">
                        <c15:formulaRef>
                          <c15:sqref>'Risk Reduction'!$J$59:$J$64</c15:sqref>
                        </c15:formulaRef>
                      </c:ext>
                    </c:extLst>
                    <c:numCache>
                      <c:formatCode>0.00E+00</c:formatCode>
                      <c:ptCount val="6"/>
                      <c:pt idx="0">
                        <c:v>2.9104462244465882E-4</c:v>
                      </c:pt>
                      <c:pt idx="1">
                        <c:v>2.910446224446588E-5</c:v>
                      </c:pt>
                      <c:pt idx="2">
                        <c:v>1.1641784897786352E-5</c:v>
                      </c:pt>
                      <c:pt idx="3">
                        <c:v>5.8208924488931761E-6</c:v>
                      </c:pt>
                      <c:pt idx="4">
                        <c:v>2.9104462244465881E-7</c:v>
                      </c:pt>
                      <c:pt idx="5">
                        <c:v>2.910446224446588E-8</c:v>
                      </c:pt>
                    </c:numCache>
                  </c:numRef>
                </c:val>
                <c:extLst>
                  <c:ext xmlns:c16="http://schemas.microsoft.com/office/drawing/2014/chart" uri="{C3380CC4-5D6E-409C-BE32-E72D297353CC}">
                    <c16:uniqueId val="{00000000-D738-4D29-9A1B-A262CDDF2104}"/>
                  </c:ext>
                </c:extLst>
              </c15:ser>
            </c15:filteredBarSeries>
          </c:ext>
        </c:extLst>
      </c:barChart>
      <c:scatterChart>
        <c:scatterStyle val="lineMarker"/>
        <c:varyColors val="0"/>
        <c:ser>
          <c:idx val="1"/>
          <c:order val="2"/>
          <c:tx>
            <c:v>1.00E-06</c:v>
          </c:tx>
          <c:spPr>
            <a:ln w="28575" cap="rnd">
              <a:solidFill>
                <a:srgbClr val="FF0000"/>
              </a:solidFill>
              <a:round/>
            </a:ln>
            <a:effectLst/>
          </c:spPr>
          <c:marker>
            <c:symbol val="none"/>
          </c:marker>
          <c:xVal>
            <c:numLit>
              <c:formatCode>General</c:formatCode>
              <c:ptCount val="6"/>
              <c:pt idx="0">
                <c:v>9.9999999999999995E-7</c:v>
              </c:pt>
              <c:pt idx="1">
                <c:v>9.9999999999999995E-7</c:v>
              </c:pt>
              <c:pt idx="2">
                <c:v>9.9999999999999995E-7</c:v>
              </c:pt>
              <c:pt idx="3">
                <c:v>9.9999999999999995E-7</c:v>
              </c:pt>
              <c:pt idx="4">
                <c:v>9.9999999999999995E-7</c:v>
              </c:pt>
              <c:pt idx="5">
                <c:v>9.9999999999999995E-7</c:v>
              </c:pt>
            </c:numLit>
          </c:xVal>
          <c:yVal>
            <c:numLit>
              <c:formatCode>General</c:formatCode>
              <c:ptCount val="6"/>
              <c:pt idx="0">
                <c:v>7</c:v>
              </c:pt>
              <c:pt idx="1">
                <c:v>5</c:v>
              </c:pt>
              <c:pt idx="2">
                <c:v>4</c:v>
              </c:pt>
              <c:pt idx="3">
                <c:v>3</c:v>
              </c:pt>
              <c:pt idx="4">
                <c:v>2</c:v>
              </c:pt>
              <c:pt idx="5">
                <c:v>0</c:v>
              </c:pt>
            </c:numLit>
          </c:yVal>
          <c:smooth val="0"/>
          <c:extLst>
            <c:ext xmlns:c16="http://schemas.microsoft.com/office/drawing/2014/chart" uri="{C3380CC4-5D6E-409C-BE32-E72D297353CC}">
              <c16:uniqueId val="{00000002-D738-4D29-9A1B-A262CDDF2104}"/>
            </c:ext>
          </c:extLst>
        </c:ser>
        <c:ser>
          <c:idx val="2"/>
          <c:order val="3"/>
          <c:tx>
            <c:v>1.00E-05</c:v>
          </c:tx>
          <c:spPr>
            <a:ln w="28575" cap="rnd">
              <a:solidFill>
                <a:srgbClr val="FF0000"/>
              </a:solidFill>
              <a:round/>
            </a:ln>
            <a:effectLst/>
          </c:spPr>
          <c:marker>
            <c:symbol val="none"/>
          </c:marker>
          <c:xVal>
            <c:numLit>
              <c:formatCode>General</c:formatCode>
              <c:ptCount val="6"/>
              <c:pt idx="0">
                <c:v>1.0000000000000001E-5</c:v>
              </c:pt>
              <c:pt idx="1">
                <c:v>1.0000000000000001E-5</c:v>
              </c:pt>
              <c:pt idx="2">
                <c:v>1.0000000000000001E-5</c:v>
              </c:pt>
              <c:pt idx="3">
                <c:v>1.0000000000000001E-5</c:v>
              </c:pt>
              <c:pt idx="4">
                <c:v>1.0000000000000001E-5</c:v>
              </c:pt>
              <c:pt idx="5">
                <c:v>1.0000000000000001E-5</c:v>
              </c:pt>
            </c:numLit>
          </c:xVal>
          <c:yVal>
            <c:numLit>
              <c:formatCode>General</c:formatCode>
              <c:ptCount val="6"/>
              <c:pt idx="0">
                <c:v>7</c:v>
              </c:pt>
              <c:pt idx="1">
                <c:v>5</c:v>
              </c:pt>
              <c:pt idx="2">
                <c:v>4</c:v>
              </c:pt>
              <c:pt idx="3">
                <c:v>3</c:v>
              </c:pt>
              <c:pt idx="4">
                <c:v>2</c:v>
              </c:pt>
              <c:pt idx="5">
                <c:v>0</c:v>
              </c:pt>
            </c:numLit>
          </c:yVal>
          <c:smooth val="0"/>
          <c:extLst>
            <c:ext xmlns:c16="http://schemas.microsoft.com/office/drawing/2014/chart" uri="{C3380CC4-5D6E-409C-BE32-E72D297353CC}">
              <c16:uniqueId val="{00000003-D738-4D29-9A1B-A262CDDF2104}"/>
            </c:ext>
          </c:extLst>
        </c:ser>
        <c:ser>
          <c:idx val="3"/>
          <c:order val="4"/>
          <c:tx>
            <c:v>1.00E-04</c:v>
          </c:tx>
          <c:spPr>
            <a:ln w="28575" cap="rnd">
              <a:solidFill>
                <a:srgbClr val="FF0000"/>
              </a:solidFill>
              <a:round/>
            </a:ln>
            <a:effectLst/>
          </c:spPr>
          <c:marker>
            <c:symbol val="none"/>
          </c:marker>
          <c:xVal>
            <c:numLit>
              <c:formatCode>General</c:formatCode>
              <c:ptCount val="6"/>
              <c:pt idx="0">
                <c:v>1E-4</c:v>
              </c:pt>
              <c:pt idx="1">
                <c:v>1E-4</c:v>
              </c:pt>
              <c:pt idx="2">
                <c:v>1E-4</c:v>
              </c:pt>
              <c:pt idx="3">
                <c:v>1E-4</c:v>
              </c:pt>
              <c:pt idx="4">
                <c:v>1E-4</c:v>
              </c:pt>
              <c:pt idx="5">
                <c:v>1E-4</c:v>
              </c:pt>
            </c:numLit>
          </c:xVal>
          <c:yVal>
            <c:numLit>
              <c:formatCode>General</c:formatCode>
              <c:ptCount val="6"/>
              <c:pt idx="0">
                <c:v>7</c:v>
              </c:pt>
              <c:pt idx="1">
                <c:v>5</c:v>
              </c:pt>
              <c:pt idx="2">
                <c:v>4</c:v>
              </c:pt>
              <c:pt idx="3">
                <c:v>3</c:v>
              </c:pt>
              <c:pt idx="4">
                <c:v>2</c:v>
              </c:pt>
              <c:pt idx="5">
                <c:v>0</c:v>
              </c:pt>
            </c:numLit>
          </c:yVal>
          <c:smooth val="0"/>
          <c:extLst>
            <c:ext xmlns:c16="http://schemas.microsoft.com/office/drawing/2014/chart" uri="{C3380CC4-5D6E-409C-BE32-E72D297353CC}">
              <c16:uniqueId val="{00000004-D738-4D29-9A1B-A262CDDF2104}"/>
            </c:ext>
          </c:extLst>
        </c:ser>
        <c:dLbls>
          <c:showLegendKey val="0"/>
          <c:showVal val="0"/>
          <c:showCatName val="0"/>
          <c:showSerName val="0"/>
          <c:showPercent val="0"/>
          <c:showBubbleSize val="0"/>
        </c:dLbls>
        <c:axId val="599810312"/>
        <c:axId val="599814248"/>
      </c:scatterChart>
      <c:catAx>
        <c:axId val="580062808"/>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0066744"/>
        <c:crosses val="autoZero"/>
        <c:auto val="1"/>
        <c:lblAlgn val="ctr"/>
        <c:lblOffset val="100"/>
        <c:noMultiLvlLbl val="0"/>
      </c:catAx>
      <c:valAx>
        <c:axId val="580066744"/>
        <c:scaling>
          <c:logBase val="10"/>
          <c:orientation val="minMax"/>
          <c:min val="1.0000000000000005E-7"/>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excess risk per million</a:t>
                </a:r>
              </a:p>
            </c:rich>
          </c:tx>
          <c:layout>
            <c:manualLayout>
              <c:xMode val="edge"/>
              <c:yMode val="edge"/>
              <c:x val="0.36584643797039879"/>
              <c:y val="0.9103309379643723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0062808"/>
        <c:crosses val="autoZero"/>
        <c:crossBetween val="between"/>
      </c:valAx>
      <c:valAx>
        <c:axId val="599814248"/>
        <c:scaling>
          <c:orientation val="minMax"/>
          <c:max val="7"/>
        </c:scaling>
        <c:delete val="1"/>
        <c:axPos val="l"/>
        <c:numFmt formatCode="General" sourceLinked="1"/>
        <c:majorTickMark val="out"/>
        <c:minorTickMark val="none"/>
        <c:tickLblPos val="nextTo"/>
        <c:crossAx val="599810312"/>
        <c:crosses val="autoZero"/>
        <c:crossBetween val="midCat"/>
      </c:valAx>
      <c:valAx>
        <c:axId val="599810312"/>
        <c:scaling>
          <c:logBase val="10"/>
          <c:orientation val="minMax"/>
          <c:max val="1"/>
          <c:min val="1.0000000000000005E-7"/>
        </c:scaling>
        <c:delete val="0"/>
        <c:axPos val="t"/>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599814248"/>
        <c:crosses val="max"/>
        <c:crossBetween val="midCat"/>
      </c:valAx>
      <c:spPr>
        <a:noFill/>
        <a:ln>
          <a:solidFill>
            <a:schemeClr val="bg1">
              <a:lumMod val="85000"/>
            </a:schemeClr>
          </a:solidFill>
        </a:ln>
        <a:effectLst/>
      </c:spPr>
    </c:plotArea>
    <c:legend>
      <c:legendPos val="r"/>
      <c:legendEntry>
        <c:idx val="1"/>
        <c:delete val="1"/>
      </c:legendEntry>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xdr:row>
      <xdr:rowOff>161925</xdr:rowOff>
    </xdr:from>
    <xdr:to>
      <xdr:col>1</xdr:col>
      <xdr:colOff>2714308</xdr:colOff>
      <xdr:row>13</xdr:row>
      <xdr:rowOff>161925</xdr:rowOff>
    </xdr:to>
    <xdr:pic>
      <xdr:nvPicPr>
        <xdr:cNvPr id="2" name="Picture 1" descr="Chemical structure of 1,3-butadiene, formula C4H6. A four-carbon chain with double bonds between carbons 1 and 2, and carbons 3 and 4 (CH₂=CH-CH=CH₂).">
          <a:extLst>
            <a:ext uri="{FF2B5EF4-FFF2-40B4-BE49-F238E27FC236}">
              <a16:creationId xmlns:a16="http://schemas.microsoft.com/office/drawing/2014/main" id="{FF6B6F75-C74C-4294-89E4-A407D0879B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2381250"/>
          <a:ext cx="2720658"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359092</xdr:colOff>
      <xdr:row>39</xdr:row>
      <xdr:rowOff>102869</xdr:rowOff>
    </xdr:from>
    <xdr:to>
      <xdr:col>6</xdr:col>
      <xdr:colOff>1115378</xdr:colOff>
      <xdr:row>63</xdr:row>
      <xdr:rowOff>127462</xdr:rowOff>
    </xdr:to>
    <xdr:graphicFrame macro="">
      <xdr:nvGraphicFramePr>
        <xdr:cNvPr id="5" name="Chart 1" descr="This table is titled Inhalation Cancer Risk Estimates. It shows risk estimates for workers and occupational non-user at the 95th and 50th percentile.">
          <a:extLst>
            <a:ext uri="{FF2B5EF4-FFF2-40B4-BE49-F238E27FC236}">
              <a16:creationId xmlns:a16="http://schemas.microsoft.com/office/drawing/2014/main" id="{8EDA91AE-1CF2-4145-826C-37CFF7FD3A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18</xdr:col>
      <xdr:colOff>600075</xdr:colOff>
      <xdr:row>3</xdr:row>
      <xdr:rowOff>0</xdr:rowOff>
    </xdr:from>
    <xdr:to>
      <xdr:col>21</xdr:col>
      <xdr:colOff>1238250</xdr:colOff>
      <xdr:row>5</xdr:row>
      <xdr:rowOff>161925</xdr:rowOff>
    </xdr:to>
    <xdr:sp macro="" textlink="">
      <xdr:nvSpPr>
        <xdr:cNvPr id="2" name="Button 1" hidden="1">
          <a:extLst>
            <a:ext uri="{63B3BB69-23CF-44E3-9099-C40C66FF867C}">
              <a14:compatExt xmlns:a14="http://schemas.microsoft.com/office/drawing/2010/main" spid="_x0000_s3073"/>
            </a:ext>
            <a:ext uri="{FF2B5EF4-FFF2-40B4-BE49-F238E27FC236}">
              <a16:creationId xmlns:a16="http://schemas.microsoft.com/office/drawing/2014/main" id="{7A5DE0DE-A06A-44DD-BE99-A65C2CBCCA03}"/>
            </a:ext>
          </a:extLst>
        </xdr:cNvPr>
        <xdr:cNvSpPr/>
      </xdr:nvSpPr>
      <xdr:spPr bwMode="auto">
        <a:xfrm>
          <a:off x="13808075" y="374650"/>
          <a:ext cx="2435225" cy="542925"/>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Click here to autofill respirator APF and glove PF values.</a:t>
          </a:r>
        </a:p>
      </xdr:txBody>
    </xdr:sp>
    <xdr:clientData fPrintsWithSheet="0"/>
  </xdr:twoCellAnchor>
  <xdr:twoCellAnchor>
    <xdr:from>
      <xdr:col>18</xdr:col>
      <xdr:colOff>600075</xdr:colOff>
      <xdr:row>3</xdr:row>
      <xdr:rowOff>0</xdr:rowOff>
    </xdr:from>
    <xdr:to>
      <xdr:col>21</xdr:col>
      <xdr:colOff>1238250</xdr:colOff>
      <xdr:row>5</xdr:row>
      <xdr:rowOff>161925</xdr:rowOff>
    </xdr:to>
    <xdr:sp macro="" textlink="">
      <xdr:nvSpPr>
        <xdr:cNvPr id="5" name="Button 1" hidden="1">
          <a:extLst>
            <a:ext uri="{63B3BB69-23CF-44E3-9099-C40C66FF867C}">
              <a14:compatExt xmlns:a14="http://schemas.microsoft.com/office/drawing/2010/main" spid="_x0000_s3073"/>
            </a:ext>
            <a:ext uri="{FF2B5EF4-FFF2-40B4-BE49-F238E27FC236}">
              <a16:creationId xmlns:a16="http://schemas.microsoft.com/office/drawing/2014/main" id="{420663BF-38B9-440B-A86B-C44CC2BC3782}"/>
            </a:ext>
          </a:extLst>
        </xdr:cNvPr>
        <xdr:cNvSpPr/>
      </xdr:nvSpPr>
      <xdr:spPr bwMode="auto">
        <a:xfrm>
          <a:off x="13808075" y="374650"/>
          <a:ext cx="2435225" cy="542925"/>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Click here to autofill respirator APF and glove PF values.</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xdr:col>
      <xdr:colOff>324972</xdr:colOff>
      <xdr:row>32</xdr:row>
      <xdr:rowOff>21162</xdr:rowOff>
    </xdr:from>
    <xdr:to>
      <xdr:col>8</xdr:col>
      <xdr:colOff>836632</xdr:colOff>
      <xdr:row>52</xdr:row>
      <xdr:rowOff>91553</xdr:rowOff>
    </xdr:to>
    <xdr:graphicFrame macro="">
      <xdr:nvGraphicFramePr>
        <xdr:cNvPr id="2" name="Chart 1">
          <a:extLst>
            <a:ext uri="{FF2B5EF4-FFF2-40B4-BE49-F238E27FC236}">
              <a16:creationId xmlns:a16="http://schemas.microsoft.com/office/drawing/2014/main" id="{8CB4247C-332E-4763-97FF-EFEB2DD09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51593</xdr:colOff>
      <xdr:row>1</xdr:row>
      <xdr:rowOff>0</xdr:rowOff>
    </xdr:from>
    <xdr:to>
      <xdr:col>5</xdr:col>
      <xdr:colOff>690561</xdr:colOff>
      <xdr:row>4</xdr:row>
      <xdr:rowOff>166687</xdr:rowOff>
    </xdr:to>
    <xdr:sp macro="" textlink="">
      <xdr:nvSpPr>
        <xdr:cNvPr id="4" name="TextBox 3">
          <a:extLst>
            <a:ext uri="{FF2B5EF4-FFF2-40B4-BE49-F238E27FC236}">
              <a16:creationId xmlns:a16="http://schemas.microsoft.com/office/drawing/2014/main" id="{2C23DA81-FB55-437E-9302-C2E02213CA4A}"/>
            </a:ext>
          </a:extLst>
        </xdr:cNvPr>
        <xdr:cNvSpPr txBox="1"/>
      </xdr:nvSpPr>
      <xdr:spPr>
        <a:xfrm>
          <a:off x="206374" y="166688"/>
          <a:ext cx="3341687" cy="988218"/>
        </a:xfrm>
        <a:prstGeom prst="rect">
          <a:avLst/>
        </a:prstGeom>
        <a:solidFill>
          <a:schemeClr val="lt1"/>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900" b="1"/>
            <a:t>Key</a:t>
          </a:r>
          <a:endParaRPr lang="en-US" sz="900"/>
        </a:p>
        <a:p>
          <a:r>
            <a:rPr lang="en-US" sz="900"/>
            <a:t>             =  </a:t>
          </a:r>
          <a:r>
            <a:rPr lang="en-US" sz="900">
              <a:solidFill>
                <a:srgbClr val="FF0000"/>
              </a:solidFill>
            </a:rPr>
            <a:t>Risk</a:t>
          </a:r>
          <a:r>
            <a:rPr lang="en-US" sz="900"/>
            <a:t>.  </a:t>
          </a:r>
          <a:r>
            <a:rPr lang="en-US" sz="900" baseline="0"/>
            <a:t>       </a:t>
          </a:r>
          <a:r>
            <a:rPr lang="en-US" sz="900" i="1"/>
            <a:t>MOE</a:t>
          </a:r>
          <a:r>
            <a:rPr lang="en-US" sz="900" i="1" baseline="-25000"/>
            <a:t>acute or chronic</a:t>
          </a:r>
          <a:r>
            <a:rPr lang="en-US" sz="900" i="1" baseline="0"/>
            <a:t> &lt; MOE</a:t>
          </a:r>
          <a:r>
            <a:rPr lang="en-US" sz="900" i="1" baseline="-25000"/>
            <a:t>benchmark</a:t>
          </a:r>
          <a:endParaRPr lang="en-US" sz="900" i="0" baseline="0"/>
        </a:p>
        <a:p>
          <a:r>
            <a:rPr lang="en-US" sz="900" i="0" baseline="0"/>
            <a:t>                                  </a:t>
          </a:r>
          <a:r>
            <a:rPr lang="en-US" sz="900" i="1" baseline="0"/>
            <a:t>Cancer Risk &gt; Benchmark Cancer Risk Level</a:t>
          </a:r>
        </a:p>
        <a:p>
          <a:endParaRPr lang="en-US" sz="900" i="1" baseline="0"/>
        </a:p>
        <a:p>
          <a:pPr marL="0" marR="0" indent="0" defTabSz="914400" eaLnBrk="1" fontAlgn="auto" latinLnBrk="0" hangingPunct="1">
            <a:lnSpc>
              <a:spcPct val="100000"/>
            </a:lnSpc>
            <a:spcBef>
              <a:spcPts val="0"/>
            </a:spcBef>
            <a:spcAft>
              <a:spcPts val="0"/>
            </a:spcAft>
            <a:buClrTx/>
            <a:buSzTx/>
            <a:buFontTx/>
            <a:buNone/>
            <a:tabLst/>
            <a:defRPr/>
          </a:pPr>
          <a:r>
            <a:rPr lang="en-US" sz="900">
              <a:solidFill>
                <a:schemeClr val="dk1"/>
              </a:solidFill>
              <a:latin typeface="+mn-lt"/>
              <a:ea typeface="+mn-ea"/>
              <a:cs typeface="+mn-cs"/>
            </a:rPr>
            <a:t>             =  </a:t>
          </a:r>
          <a:r>
            <a:rPr lang="en-US" sz="900">
              <a:solidFill>
                <a:srgbClr val="339933"/>
              </a:solidFill>
              <a:latin typeface="+mn-lt"/>
              <a:ea typeface="+mn-ea"/>
              <a:cs typeface="+mn-cs"/>
            </a:rPr>
            <a:t>No Risk</a:t>
          </a:r>
          <a:r>
            <a:rPr lang="en-US" sz="900">
              <a:solidFill>
                <a:schemeClr val="dk1"/>
              </a:solidFill>
              <a:latin typeface="+mn-lt"/>
              <a:ea typeface="+mn-ea"/>
              <a:cs typeface="+mn-cs"/>
            </a:rPr>
            <a:t>.   </a:t>
          </a:r>
          <a:r>
            <a:rPr lang="en-US" sz="900" i="1">
              <a:solidFill>
                <a:schemeClr val="dk1"/>
              </a:solidFill>
              <a:latin typeface="+mn-lt"/>
              <a:ea typeface="+mn-ea"/>
              <a:cs typeface="+mn-cs"/>
            </a:rPr>
            <a:t>MOE</a:t>
          </a:r>
          <a:r>
            <a:rPr lang="en-US" sz="900" i="1" baseline="-25000">
              <a:solidFill>
                <a:schemeClr val="dk1"/>
              </a:solidFill>
              <a:latin typeface="+mn-lt"/>
              <a:ea typeface="+mn-ea"/>
              <a:cs typeface="+mn-cs"/>
            </a:rPr>
            <a:t>acute or chronic</a:t>
          </a:r>
          <a:r>
            <a:rPr lang="en-US" sz="900" i="1" baseline="0">
              <a:solidFill>
                <a:schemeClr val="dk1"/>
              </a:solidFill>
              <a:latin typeface="+mn-lt"/>
              <a:ea typeface="+mn-ea"/>
              <a:cs typeface="+mn-cs"/>
            </a:rPr>
            <a:t> ≥ MOE</a:t>
          </a:r>
          <a:r>
            <a:rPr lang="en-US" sz="900" i="1" baseline="-25000">
              <a:solidFill>
                <a:schemeClr val="dk1"/>
              </a:solidFill>
              <a:latin typeface="+mn-lt"/>
              <a:ea typeface="+mn-ea"/>
              <a:cs typeface="+mn-cs"/>
            </a:rPr>
            <a:t>benchmark</a:t>
          </a:r>
          <a:endParaRPr lang="en-US" sz="900" i="0" baseline="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900" i="0" baseline="0">
              <a:solidFill>
                <a:schemeClr val="dk1"/>
              </a:solidFill>
              <a:latin typeface="+mn-lt"/>
              <a:ea typeface="+mn-ea"/>
              <a:cs typeface="+mn-cs"/>
            </a:rPr>
            <a:t>                                  </a:t>
          </a:r>
          <a:r>
            <a:rPr lang="en-US" sz="900" i="1" baseline="0">
              <a:solidFill>
                <a:schemeClr val="dk1"/>
              </a:solidFill>
              <a:latin typeface="+mn-lt"/>
              <a:ea typeface="+mn-ea"/>
              <a:cs typeface="+mn-cs"/>
            </a:rPr>
            <a:t>Cancer Risk ≤ Benchmark Cancer Risk Level</a:t>
          </a:r>
          <a:endParaRPr lang="en-US" sz="900" i="1">
            <a:solidFill>
              <a:schemeClr val="dk1"/>
            </a:solidFill>
            <a:latin typeface="+mn-lt"/>
            <a:ea typeface="+mn-ea"/>
            <a:cs typeface="+mn-cs"/>
          </a:endParaRPr>
        </a:p>
      </xdr:txBody>
    </xdr:sp>
    <xdr:clientData/>
  </xdr:twoCellAnchor>
  <xdr:twoCellAnchor>
    <xdr:from>
      <xdr:col>8</xdr:col>
      <xdr:colOff>1042147</xdr:colOff>
      <xdr:row>32</xdr:row>
      <xdr:rowOff>22412</xdr:rowOff>
    </xdr:from>
    <xdr:to>
      <xdr:col>15</xdr:col>
      <xdr:colOff>831139</xdr:colOff>
      <xdr:row>52</xdr:row>
      <xdr:rowOff>100423</xdr:rowOff>
    </xdr:to>
    <xdr:graphicFrame macro="">
      <xdr:nvGraphicFramePr>
        <xdr:cNvPr id="5" name="Chart 4">
          <a:extLst>
            <a:ext uri="{FF2B5EF4-FFF2-40B4-BE49-F238E27FC236}">
              <a16:creationId xmlns:a16="http://schemas.microsoft.com/office/drawing/2014/main" id="{D4614090-6C3D-4657-B5A8-35559A9E0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50.20\projects\CEB\ExistingChems\Work%20Plan%20Chemicals\DCM\Risk%20Evaluation\2018.03%20-%20TD14%20-%20Risk%20Evaluation\Current%20Drafts\Methylene%20Chloride%20Calcs_2018.11.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16.50.20\projects\CEB\ExistingChems\Work%20Plan%20Chemicals\PERC\Risk%20Evaluation\Engineering%20Assessment\Calculation%20Spreadsheets\PCE%20Exposure%20Data%20Summary_worki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Spiezio/Desktop/2016/2016%20TRI%20Data%20for%2010%20Work%20Plan%20Chemicals_2017.08.06%20-%20Copy.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usepa.sharepoint.com/sites/ChEIHTechTeam/ERG%20Documents/Chemical%20Specific%20Deliverables/2nd%20Batch/1,3-BD/ERG%20Deliverables/1,3-Butadiene%20Inhalation%20Monitoring%20Data%20Summary_08.06.2024.xlsx" TargetMode="External"/><Relationship Id="rId1" Type="http://schemas.openxmlformats.org/officeDocument/2006/relationships/externalLinkPath" Target="/sites/ChEIHTechTeam/ERG%20Documents/Chemical%20Specific%20Deliverables/2nd%20Batch/1,3-BD/ERG%20Deliverables/1,3-Butadiene%20Inhalation%20Monitoring%20Data%20Summary_08.06.2024.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usepa.sharepoint.com/sites/ocspp_Work/wpc/TSCA%20Scoping%20Next%2020%20HPS%20Review/Chlorinated%20Solvents/1,1-Dichloroethane%20(priority%201)/RE%20Documents/Supplemental%20Files/HERO%20and%20HEROnet%20Files/HERO/27.%201%201%20Dichloroethane%20.%20Draft%20TRV%20Calculator%20.%20Public%20Release%20.%20HERO%20.%20July%202024.xlsm" TargetMode="External"/><Relationship Id="rId1" Type="http://schemas.openxmlformats.org/officeDocument/2006/relationships/externalLinkPath" Target="/personal/stanfield_kelley_epa_gov/Documents/Downloads/HERO%20and%20HEROnet%20Files/HERO/27.%201%201%20Dichloroethane%20.%20Draft%20TRV%20Calculator%20.%20Public%20Release%20.%20HERO%20.%20July%20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ICS"/>
      <sheetName val="STEL Subset Corrected"/>
      <sheetName val=" TWA Subset Corrected"/>
      <sheetName val="1A-Adhesives"/>
      <sheetName val="1A-Paints and Coatings"/>
      <sheetName val="1A-PU Foam"/>
      <sheetName val="1 - Cold Cleaning"/>
      <sheetName val="1 - Adhes Rem"/>
      <sheetName val="1 - Spot Cleaning"/>
      <sheetName val="1 - Furniture Stripping"/>
      <sheetName val="2 - MFG"/>
      <sheetName val="MFG_8-hr_HSIA"/>
      <sheetName val="2 - Import"/>
      <sheetName val="2 - PROC-Rxn"/>
      <sheetName val="Proc-Rxn_HSIA"/>
      <sheetName val="2 - PROC-Form"/>
      <sheetName val="2 -Sign Manufacturing"/>
      <sheetName val="2 - Fabric Finishing"/>
      <sheetName val="2 - Laboratory"/>
      <sheetName val="2 - Plastic Mfg"/>
      <sheetName val="Plastics_HSIA"/>
      <sheetName val="2 - CTA Film"/>
      <sheetName val="2 - Printing"/>
      <sheetName val="2 - Pharm"/>
      <sheetName val="2 - Other Comm"/>
      <sheetName val="Strip-Automotive Refinish"/>
      <sheetName val="Strip-Art"/>
      <sheetName val="Strip-Aircraft"/>
      <sheetName val="Strip-Ship"/>
      <sheetName val="Summary 8-hr"/>
      <sheetName val="Summary 8-hr_Stripper"/>
      <sheetName val="Summary -Short Term"/>
      <sheetName val="1 - Spot Cleaning_PERC"/>
      <sheetName val="Cleaning Solvent"/>
      <sheetName val="Unknown"/>
      <sheetName val="Working Data Sheet"/>
      <sheetName val="Auto and Machine Repair"/>
      <sheetName val="Stripping-Not Incl"/>
      <sheetName val="Constants"/>
      <sheetName val="Version"/>
      <sheetName val="Data Extraction"/>
      <sheetName val="Source List from PF"/>
      <sheetName val="Facility Data"/>
      <sheetName val="Exposure Data"/>
      <sheetName val="Release Data"/>
      <sheetName val="Values"/>
      <sheetName val="Duplicates - Not Extracted"/>
      <sheetName val="NA"/>
      <sheetName val="Data comparis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C"/>
      <sheetName val="Summary"/>
      <sheetName val="Manufacture"/>
      <sheetName val="Formulation"/>
      <sheetName val="Open-Top Degreasing"/>
      <sheetName val="Closed-Loop Degreasing"/>
      <sheetName val="Cold Cleaning"/>
      <sheetName val="Degreasing (unspecified)"/>
      <sheetName val="Aerosol Degreasing"/>
      <sheetName val="Dry Cleaning"/>
      <sheetName val="Adhesive-Coatings"/>
      <sheetName val="Chemical Maskant"/>
      <sheetName val="MWF"/>
      <sheetName val="Wipe Cleaning"/>
      <sheetName val="Other Spot Cleaning"/>
      <sheetName val="Printing"/>
      <sheetName val="Photocopying"/>
      <sheetName val="Photographic Film"/>
      <sheetName val="Misc. Cleaning"/>
      <sheetName val="Constants"/>
      <sheetName val="Intermediate"/>
      <sheetName val="Other Cleaning"/>
      <sheetName val="Sources"/>
      <sheetName val="Version"/>
    </sheetNames>
    <sheetDataSet>
      <sheetData sheetId="0" refreshError="1"/>
      <sheetData sheetId="1" refreshError="1"/>
      <sheetData sheetId="2" refreshError="1"/>
      <sheetData sheetId="3" refreshError="1"/>
      <sheetData sheetId="4"/>
      <sheetData sheetId="5"/>
      <sheetData sheetId="6"/>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 Table 1_2016v15"/>
      <sheetName val="TRI Table 3a_2015v15"/>
      <sheetName val="TRI Table 3b_2015v15"/>
      <sheetName val="Table 2"/>
      <sheetName val="Table 1_Scoping"/>
      <sheetName val="Chemicals"/>
      <sheetName val="2012 NAICS"/>
    </sheetNames>
    <sheetDataSet>
      <sheetData sheetId="0"/>
      <sheetData sheetId="1" refreshError="1"/>
      <sheetData sheetId="2" refreshError="1"/>
      <sheetData sheetId="3" refreshError="1"/>
      <sheetData sheetId="4"/>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C"/>
      <sheetName val="Cover Page"/>
      <sheetName val="Summary"/>
      <sheetName val="Manufacturing"/>
      <sheetName val="Processing - Reactant"/>
      <sheetName val="Processing - Incorp."/>
      <sheetName val="Plastics and Rubber Compounding"/>
      <sheetName val="Plastics and Rubber Converting"/>
      <sheetName val="Paints, Coatings, Adhesives"/>
      <sheetName val="Waste Handling, T&amp;D"/>
      <sheetName val="ACC IH Data"/>
      <sheetName val="Consta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ssword"/>
      <sheetName val="Cover Page"/>
      <sheetName val="READ ME"/>
      <sheetName val="Effect Type&amp;Measure-Resp Site"/>
      <sheetName val="Unit Conversions - IR - BW"/>
      <sheetName val="Data Entry"/>
      <sheetName val="Calculator"/>
      <sheetName val="Figure"/>
      <sheetName val="TRV Derivation"/>
      <sheetName val="Default BW IR-Formatted by age"/>
      <sheetName val="Default BW IR-Formatted by LS"/>
      <sheetName val="Index"/>
      <sheetName val="For Figure"/>
      <sheetName val="For Figure by EG"/>
      <sheetName val="For Figure Label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2AB0D-5AB9-4D2F-91C5-8C2559C764EB}">
  <dimension ref="A1:B17"/>
  <sheetViews>
    <sheetView tabSelected="1" workbookViewId="0">
      <selection activeCell="B5" sqref="B5"/>
    </sheetView>
  </sheetViews>
  <sheetFormatPr defaultColWidth="8.7109375" defaultRowHeight="14.45"/>
  <cols>
    <col min="1" max="1" width="8.7109375" style="2"/>
    <col min="2" max="2" width="193.140625" style="2" bestFit="1" customWidth="1"/>
    <col min="3" max="16384" width="8.7109375" style="2"/>
  </cols>
  <sheetData>
    <row r="1" spans="1:2" ht="15.6">
      <c r="A1" s="600"/>
      <c r="B1" s="601"/>
    </row>
    <row r="2" spans="1:2" ht="18">
      <c r="A2" s="601"/>
      <c r="B2" s="602"/>
    </row>
    <row r="3" spans="1:2" ht="15.6">
      <c r="A3" s="601"/>
      <c r="B3" s="601"/>
    </row>
    <row r="4" spans="1:2" ht="22.5">
      <c r="A4" s="601"/>
      <c r="B4" s="603" t="s">
        <v>0</v>
      </c>
    </row>
    <row r="5" spans="1:2" ht="15.6">
      <c r="A5" s="601"/>
    </row>
    <row r="6" spans="1:2" ht="15.6">
      <c r="A6" s="601"/>
    </row>
    <row r="7" spans="1:2" ht="20.100000000000001">
      <c r="A7" s="601"/>
      <c r="B7" s="372" t="s">
        <v>1</v>
      </c>
    </row>
    <row r="8" spans="1:2" ht="15.6">
      <c r="A8" s="601"/>
      <c r="B8" s="601"/>
    </row>
    <row r="9" spans="1:2" ht="15.6">
      <c r="A9" s="601"/>
    </row>
    <row r="10" spans="1:2" ht="15.6">
      <c r="A10" s="601"/>
    </row>
    <row r="11" spans="1:2" ht="15.6">
      <c r="A11" s="601"/>
    </row>
    <row r="16" spans="1:2" ht="20.100000000000001">
      <c r="B16" s="604" t="s">
        <v>2</v>
      </c>
    </row>
    <row r="17" spans="2:2" ht="15.6">
      <c r="B17" s="605"/>
    </row>
  </sheetData>
  <sheetProtection sheet="1" objects="1" scenarios="1" formatCells="0" formatColumns="0" formatRows="0"/>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41240-2A0D-4766-9250-85744E11E255}">
  <sheetPr>
    <tabColor theme="1"/>
  </sheetPr>
  <dimension ref="B3:E23"/>
  <sheetViews>
    <sheetView workbookViewId="0"/>
  </sheetViews>
  <sheetFormatPr defaultColWidth="9.140625" defaultRowHeight="14.45"/>
  <cols>
    <col min="1" max="1" width="4.7109375" style="2" customWidth="1"/>
    <col min="2" max="2" width="33" style="2" customWidth="1"/>
    <col min="3" max="3" width="10.42578125" style="2" customWidth="1"/>
    <col min="4" max="4" width="12.42578125" style="2" customWidth="1"/>
    <col min="5" max="5" width="20.5703125" style="2" customWidth="1"/>
    <col min="6" max="16384" width="9.140625" style="2"/>
  </cols>
  <sheetData>
    <row r="3" spans="2:5" ht="18.600000000000001">
      <c r="B3" s="1" t="s">
        <v>495</v>
      </c>
    </row>
    <row r="4" spans="2:5" ht="15" thickBot="1"/>
    <row r="5" spans="2:5" ht="44.1" thickBot="1">
      <c r="C5" s="178" t="s">
        <v>431</v>
      </c>
      <c r="D5" s="179" t="s">
        <v>496</v>
      </c>
      <c r="E5" s="179" t="s">
        <v>497</v>
      </c>
    </row>
    <row r="6" spans="2:5">
      <c r="B6" s="83" t="s">
        <v>498</v>
      </c>
      <c r="C6" s="175">
        <v>80</v>
      </c>
      <c r="D6" s="176">
        <f>AVERAGE(65.9,71.9,74.8,77.1)</f>
        <v>72.425000000000011</v>
      </c>
      <c r="E6" s="177"/>
    </row>
    <row r="7" spans="2:5" ht="16.5">
      <c r="B7" s="83" t="s">
        <v>499</v>
      </c>
      <c r="C7" s="174">
        <f>C8/2</f>
        <v>535</v>
      </c>
      <c r="D7" s="145">
        <f>D8/2</f>
        <v>445</v>
      </c>
      <c r="E7" s="143" t="s">
        <v>72</v>
      </c>
    </row>
    <row r="8" spans="2:5" ht="15" customHeight="1">
      <c r="B8" s="83" t="s">
        <v>500</v>
      </c>
      <c r="C8" s="148">
        <v>1070</v>
      </c>
      <c r="D8" s="144">
        <v>890</v>
      </c>
      <c r="E8" s="143" t="s">
        <v>75</v>
      </c>
    </row>
    <row r="9" spans="2:5" ht="17.25" customHeight="1">
      <c r="B9" s="83" t="s">
        <v>501</v>
      </c>
      <c r="C9" s="142">
        <v>40</v>
      </c>
      <c r="D9" s="145">
        <v>40</v>
      </c>
      <c r="E9" s="143" t="s">
        <v>72</v>
      </c>
    </row>
    <row r="10" spans="2:5" ht="29.1">
      <c r="B10" s="83" t="s">
        <v>502</v>
      </c>
      <c r="C10" s="142">
        <v>31</v>
      </c>
      <c r="D10" s="145">
        <v>31</v>
      </c>
      <c r="E10" s="143" t="s">
        <v>75</v>
      </c>
    </row>
    <row r="11" spans="2:5" ht="29.45" thickBot="1">
      <c r="B11" s="84" t="s">
        <v>503</v>
      </c>
      <c r="C11" s="146">
        <v>62</v>
      </c>
      <c r="D11" s="147">
        <v>62</v>
      </c>
      <c r="E11" s="382" t="s">
        <v>504</v>
      </c>
    </row>
    <row r="12" spans="2:5">
      <c r="B12" s="816"/>
      <c r="C12" s="816"/>
      <c r="D12" s="817"/>
      <c r="E12" s="817"/>
    </row>
    <row r="13" spans="2:5">
      <c r="B13" s="599"/>
      <c r="C13" s="599"/>
      <c r="D13" s="599"/>
      <c r="E13" s="599"/>
    </row>
    <row r="14" spans="2:5">
      <c r="B14" s="41" t="s">
        <v>505</v>
      </c>
    </row>
    <row r="15" spans="2:5">
      <c r="B15" s="42" t="s">
        <v>506</v>
      </c>
    </row>
    <row r="16" spans="2:5">
      <c r="B16" s="2" t="s">
        <v>507</v>
      </c>
    </row>
    <row r="17" spans="2:5">
      <c r="B17" s="2" t="s">
        <v>508</v>
      </c>
    </row>
    <row r="18" spans="2:5">
      <c r="B18" s="2" t="s">
        <v>509</v>
      </c>
    </row>
    <row r="19" spans="2:5">
      <c r="B19" s="2" t="s">
        <v>510</v>
      </c>
    </row>
    <row r="20" spans="2:5">
      <c r="B20" s="2" t="s">
        <v>511</v>
      </c>
    </row>
    <row r="23" spans="2:5" ht="78" customHeight="1">
      <c r="B23" s="815" t="s">
        <v>512</v>
      </c>
      <c r="C23" s="815"/>
      <c r="D23" s="815"/>
      <c r="E23" s="815"/>
    </row>
  </sheetData>
  <sheetProtection sheet="1" objects="1" scenarios="1" formatCells="0" formatColumns="0" formatRows="0"/>
  <mergeCells count="2">
    <mergeCell ref="B23:E23"/>
    <mergeCell ref="B12:E12"/>
  </mergeCells>
  <phoneticPr fontId="36"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5C5E6-FBC2-4B72-8208-0297D949E5B3}">
  <dimension ref="A1:B13"/>
  <sheetViews>
    <sheetView workbookViewId="0">
      <selection sqref="A1:B1"/>
    </sheetView>
  </sheetViews>
  <sheetFormatPr defaultRowHeight="14.45"/>
  <cols>
    <col min="1" max="1" width="27.7109375" customWidth="1"/>
    <col min="2" max="2" width="110.28515625" customWidth="1"/>
  </cols>
  <sheetData>
    <row r="1" spans="1:2">
      <c r="A1" s="606" t="s">
        <v>3</v>
      </c>
      <c r="B1" s="606"/>
    </row>
    <row r="2" spans="1:2" s="180" customFormat="1">
      <c r="A2" s="607" t="s">
        <v>4</v>
      </c>
      <c r="B2" s="607"/>
    </row>
    <row r="3" spans="1:2" s="180" customFormat="1" ht="15" thickBot="1">
      <c r="A3" s="181" t="s">
        <v>5</v>
      </c>
      <c r="B3" s="182"/>
    </row>
    <row r="4" spans="1:2" s="183" customFormat="1" ht="77.25" customHeight="1" thickTop="1">
      <c r="A4" s="608" t="s">
        <v>6</v>
      </c>
      <c r="B4" s="609"/>
    </row>
    <row r="5" spans="1:2" s="180" customFormat="1">
      <c r="A5" s="610"/>
      <c r="B5" s="611"/>
    </row>
    <row r="6" spans="1:2" s="180" customFormat="1">
      <c r="A6" s="184" t="s">
        <v>7</v>
      </c>
      <c r="B6" s="185" t="s">
        <v>8</v>
      </c>
    </row>
    <row r="7" spans="1:2" s="180" customFormat="1" ht="126.6">
      <c r="A7" s="186" t="s">
        <v>9</v>
      </c>
      <c r="B7" s="234" t="s">
        <v>10</v>
      </c>
    </row>
    <row r="8" spans="1:2" s="180" customFormat="1" ht="42">
      <c r="A8" s="187" t="s">
        <v>11</v>
      </c>
      <c r="B8" s="234" t="s">
        <v>12</v>
      </c>
    </row>
    <row r="9" spans="1:2" s="180" customFormat="1" ht="84">
      <c r="A9" s="187" t="s">
        <v>13</v>
      </c>
      <c r="B9" s="234" t="s">
        <v>14</v>
      </c>
    </row>
    <row r="10" spans="1:2" s="180" customFormat="1" ht="56.45" thickBot="1">
      <c r="A10" s="188" t="s">
        <v>15</v>
      </c>
      <c r="B10" s="235" t="s">
        <v>16</v>
      </c>
    </row>
    <row r="11" spans="1:2" ht="15" thickTop="1">
      <c r="A11" s="189"/>
      <c r="B11" s="190"/>
    </row>
    <row r="13" spans="1:2">
      <c r="B13" s="191"/>
    </row>
  </sheetData>
  <sheetProtection sheet="1" objects="1" scenarios="1" formatCells="0" formatColumns="0" formatRows="0"/>
  <mergeCells count="4">
    <mergeCell ref="A1:B1"/>
    <mergeCell ref="A2:B2"/>
    <mergeCell ref="A4:B4"/>
    <mergeCell ref="A5:B5"/>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9ED66-3813-40A4-86A2-7FA0757E6A9F}">
  <dimension ref="A1:C17"/>
  <sheetViews>
    <sheetView workbookViewId="0">
      <selection activeCell="A8" sqref="A8:C8"/>
    </sheetView>
  </sheetViews>
  <sheetFormatPr defaultRowHeight="14.45"/>
  <cols>
    <col min="1" max="1" width="54.140625" style="19" bestFit="1" customWidth="1"/>
    <col min="2" max="2" width="49.7109375" style="19" bestFit="1" customWidth="1"/>
    <col min="3" max="3" width="94.85546875" style="19" customWidth="1"/>
    <col min="4" max="4" width="29.28515625" customWidth="1"/>
  </cols>
  <sheetData>
    <row r="1" spans="1:3">
      <c r="A1" s="43" t="s">
        <v>17</v>
      </c>
    </row>
    <row r="2" spans="1:3">
      <c r="A2" s="260" t="s">
        <v>18</v>
      </c>
      <c r="B2" s="260" t="s">
        <v>19</v>
      </c>
      <c r="C2" s="260" t="s">
        <v>20</v>
      </c>
    </row>
    <row r="3" spans="1:3" ht="15">
      <c r="A3" s="612" t="s">
        <v>21</v>
      </c>
      <c r="B3" s="612"/>
      <c r="C3" s="612"/>
    </row>
    <row r="4" spans="1:3" ht="26.45">
      <c r="A4" s="279" t="s">
        <v>22</v>
      </c>
      <c r="B4" s="281" t="s">
        <v>23</v>
      </c>
      <c r="C4" s="282" t="s">
        <v>24</v>
      </c>
    </row>
    <row r="5" spans="1:3" ht="96.75" customHeight="1">
      <c r="A5" s="261" t="s">
        <v>25</v>
      </c>
      <c r="B5" s="261" t="s">
        <v>26</v>
      </c>
      <c r="C5" s="262" t="s">
        <v>27</v>
      </c>
    </row>
    <row r="6" spans="1:3" ht="52.5">
      <c r="A6" s="261" t="s">
        <v>28</v>
      </c>
      <c r="B6" s="261" t="s">
        <v>29</v>
      </c>
      <c r="C6" s="262" t="s">
        <v>30</v>
      </c>
    </row>
    <row r="7" spans="1:3" ht="52.5">
      <c r="A7" s="261" t="s">
        <v>31</v>
      </c>
      <c r="B7" s="261" t="s">
        <v>32</v>
      </c>
      <c r="C7" s="262" t="s">
        <v>33</v>
      </c>
    </row>
    <row r="8" spans="1:3" ht="29.25" customHeight="1">
      <c r="A8" s="613" t="s">
        <v>34</v>
      </c>
      <c r="B8" s="613"/>
      <c r="C8" s="613"/>
    </row>
    <row r="9" spans="1:3">
      <c r="A9" s="612" t="s">
        <v>35</v>
      </c>
      <c r="B9" s="612"/>
      <c r="C9" s="612"/>
    </row>
    <row r="10" spans="1:3">
      <c r="A10" s="263" t="s">
        <v>36</v>
      </c>
      <c r="B10" s="264" t="s">
        <v>37</v>
      </c>
      <c r="C10" s="265"/>
    </row>
    <row r="11" spans="1:3">
      <c r="A11" s="263" t="s">
        <v>38</v>
      </c>
      <c r="B11" s="264" t="s">
        <v>37</v>
      </c>
      <c r="C11" s="265"/>
    </row>
    <row r="12" spans="1:3" ht="26.45">
      <c r="A12" s="264" t="s">
        <v>39</v>
      </c>
      <c r="B12" s="264" t="s">
        <v>40</v>
      </c>
      <c r="C12" s="263" t="s">
        <v>41</v>
      </c>
    </row>
    <row r="13" spans="1:3" ht="26.45">
      <c r="A13" s="264" t="s">
        <v>42</v>
      </c>
      <c r="B13" s="264" t="s">
        <v>43</v>
      </c>
      <c r="C13" s="263" t="s">
        <v>41</v>
      </c>
    </row>
    <row r="14" spans="1:3">
      <c r="A14" s="612" t="s">
        <v>44</v>
      </c>
      <c r="B14" s="612"/>
      <c r="C14" s="612"/>
    </row>
    <row r="15" spans="1:3" ht="15">
      <c r="A15" s="264" t="s">
        <v>45</v>
      </c>
      <c r="B15" s="264" t="s">
        <v>37</v>
      </c>
      <c r="C15" s="263"/>
    </row>
    <row r="16" spans="1:3" ht="26.45">
      <c r="A16" s="264" t="s">
        <v>46</v>
      </c>
      <c r="B16" s="264" t="s">
        <v>47</v>
      </c>
      <c r="C16" s="263" t="s">
        <v>48</v>
      </c>
    </row>
    <row r="17" spans="1:3">
      <c r="A17" s="261"/>
      <c r="B17" s="261"/>
      <c r="C17" s="262"/>
    </row>
  </sheetData>
  <sheetProtection sheet="1" objects="1" scenarios="1" formatCells="0" formatColumns="0" formatRows="0"/>
  <mergeCells count="4">
    <mergeCell ref="A3:C3"/>
    <mergeCell ref="A8:C8"/>
    <mergeCell ref="A9:C9"/>
    <mergeCell ref="A14:C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92D050"/>
  </sheetPr>
  <dimension ref="A1:V73"/>
  <sheetViews>
    <sheetView topLeftCell="N28" workbookViewId="0">
      <selection activeCell="N20" sqref="N20"/>
    </sheetView>
  </sheetViews>
  <sheetFormatPr defaultColWidth="8.85546875" defaultRowHeight="14.45"/>
  <cols>
    <col min="1" max="1" width="2.28515625" style="15" customWidth="1"/>
    <col min="2" max="2" width="5.5703125" style="14" bestFit="1" customWidth="1"/>
    <col min="3" max="3" width="31.85546875" style="15" customWidth="1"/>
    <col min="4" max="4" width="16" style="14" bestFit="1" customWidth="1"/>
    <col min="5" max="5" width="19.7109375" style="15" customWidth="1"/>
    <col min="6" max="6" width="19.28515625" style="15" customWidth="1"/>
    <col min="7" max="7" width="21" style="15" customWidth="1"/>
    <col min="8" max="8" width="22.28515625" style="15" customWidth="1"/>
    <col min="9" max="9" width="23" style="15" customWidth="1"/>
    <col min="10" max="11" width="19.85546875" style="15" customWidth="1"/>
    <col min="12" max="12" width="4.42578125" style="15" customWidth="1"/>
    <col min="13" max="13" width="7.28515625" style="15" customWidth="1"/>
    <col min="14" max="14" width="37.5703125" style="15" customWidth="1"/>
    <col min="15" max="15" width="18" style="15" customWidth="1"/>
    <col min="16" max="16" width="18" style="15" bestFit="1" customWidth="1"/>
    <col min="17" max="17" width="22.28515625" style="15" customWidth="1"/>
    <col min="18" max="18" width="21" style="15" customWidth="1"/>
    <col min="19" max="19" width="22" style="15" customWidth="1"/>
    <col min="20" max="20" width="22.42578125" style="15" customWidth="1"/>
    <col min="21" max="21" width="18.42578125" style="15" customWidth="1"/>
    <col min="22" max="16384" width="8.85546875" style="15"/>
  </cols>
  <sheetData>
    <row r="1" spans="1:22" ht="15" thickBot="1"/>
    <row r="2" spans="1:22" s="17" customFormat="1" ht="21" customHeight="1" thickBot="1">
      <c r="B2" s="21"/>
      <c r="C2" s="251" t="s">
        <v>49</v>
      </c>
      <c r="D2" s="160"/>
      <c r="E2" s="133"/>
      <c r="N2" s="645"/>
      <c r="O2" s="645"/>
    </row>
    <row r="3" spans="1:22" s="17" customFormat="1" ht="56.25" customHeight="1">
      <c r="B3" s="21"/>
      <c r="C3" s="159" t="s">
        <v>50</v>
      </c>
      <c r="D3" s="161"/>
      <c r="E3" s="575"/>
      <c r="N3" s="648"/>
      <c r="O3" s="648"/>
    </row>
    <row r="4" spans="1:22" s="17" customFormat="1" ht="25.5" customHeight="1">
      <c r="B4" s="21"/>
      <c r="C4" s="256" t="s">
        <v>51</v>
      </c>
      <c r="D4" s="162"/>
      <c r="E4" s="132"/>
      <c r="N4" s="646"/>
      <c r="O4" s="646"/>
    </row>
    <row r="5" spans="1:22" s="17" customFormat="1" ht="21">
      <c r="A5" s="44"/>
      <c r="B5" s="21"/>
      <c r="E5" s="23"/>
      <c r="F5" s="647"/>
      <c r="G5" s="647"/>
      <c r="H5" s="574"/>
      <c r="I5" s="574"/>
      <c r="J5" s="574"/>
      <c r="K5" s="574"/>
      <c r="L5" s="574"/>
      <c r="Q5" s="60"/>
      <c r="R5" s="57"/>
      <c r="S5" s="45"/>
    </row>
    <row r="6" spans="1:22" s="17" customFormat="1" ht="21">
      <c r="B6" s="21"/>
      <c r="C6" s="45" t="s">
        <v>52</v>
      </c>
      <c r="D6" s="21"/>
      <c r="E6" s="23"/>
      <c r="F6" s="23"/>
      <c r="G6" s="23"/>
      <c r="H6" s="23"/>
      <c r="I6" s="23"/>
      <c r="J6" s="23"/>
      <c r="K6" s="23"/>
      <c r="L6" s="23"/>
      <c r="N6" s="45" t="s">
        <v>53</v>
      </c>
      <c r="O6" s="15"/>
      <c r="P6" s="15"/>
      <c r="Q6" s="60"/>
      <c r="R6" s="57"/>
      <c r="S6" s="15"/>
    </row>
    <row r="7" spans="1:22" ht="21.6" thickBot="1">
      <c r="C7" s="16" t="s">
        <v>54</v>
      </c>
      <c r="F7" s="135"/>
      <c r="G7" s="135"/>
      <c r="H7" s="135"/>
      <c r="I7" s="77"/>
      <c r="J7" s="77"/>
      <c r="K7" s="77"/>
      <c r="L7" s="77"/>
      <c r="N7" s="16" t="s">
        <v>54</v>
      </c>
      <c r="O7" s="14"/>
      <c r="Q7" s="135"/>
      <c r="R7" s="135"/>
      <c r="S7" s="135"/>
      <c r="T7" s="77"/>
      <c r="U7" s="77"/>
      <c r="V7" s="77"/>
    </row>
    <row r="8" spans="1:22" ht="26.1">
      <c r="C8" s="629" t="s">
        <v>55</v>
      </c>
      <c r="D8" s="637" t="s">
        <v>56</v>
      </c>
      <c r="E8" s="618" t="s">
        <v>57</v>
      </c>
      <c r="F8" s="572" t="s">
        <v>58</v>
      </c>
      <c r="G8" s="572" t="s">
        <v>59</v>
      </c>
      <c r="H8" s="572" t="s">
        <v>60</v>
      </c>
      <c r="I8" s="572" t="s">
        <v>61</v>
      </c>
      <c r="J8" s="571" t="s">
        <v>62</v>
      </c>
      <c r="K8" s="570"/>
      <c r="L8" s="570"/>
      <c r="M8" s="570"/>
      <c r="N8" s="629" t="s">
        <v>55</v>
      </c>
      <c r="O8" s="637" t="s">
        <v>56</v>
      </c>
      <c r="P8" s="618" t="s">
        <v>57</v>
      </c>
      <c r="Q8" s="572" t="s">
        <v>63</v>
      </c>
      <c r="R8" s="572" t="s">
        <v>59</v>
      </c>
      <c r="S8" s="572" t="s">
        <v>60</v>
      </c>
      <c r="T8" s="572" t="s">
        <v>61</v>
      </c>
      <c r="U8" s="571" t="s">
        <v>62</v>
      </c>
      <c r="V8" s="570"/>
    </row>
    <row r="9" spans="1:22" ht="36.75" customHeight="1">
      <c r="C9" s="630"/>
      <c r="D9" s="638"/>
      <c r="E9" s="631"/>
      <c r="F9" s="573" t="s">
        <v>64</v>
      </c>
      <c r="G9" s="573" t="s">
        <v>65</v>
      </c>
      <c r="H9" s="573" t="s">
        <v>66</v>
      </c>
      <c r="I9" s="573" t="s">
        <v>66</v>
      </c>
      <c r="J9" s="324" t="s">
        <v>67</v>
      </c>
      <c r="K9" s="570"/>
      <c r="L9" s="570"/>
      <c r="M9" s="570"/>
      <c r="N9" s="630"/>
      <c r="O9" s="638"/>
      <c r="P9" s="631"/>
      <c r="Q9" s="573" t="s">
        <v>68</v>
      </c>
      <c r="R9" s="573" t="s">
        <v>69</v>
      </c>
      <c r="S9" s="573" t="s">
        <v>66</v>
      </c>
      <c r="T9" s="573" t="s">
        <v>66</v>
      </c>
      <c r="U9" s="324" t="s">
        <v>67</v>
      </c>
      <c r="V9" s="570"/>
    </row>
    <row r="10" spans="1:22">
      <c r="C10" s="250" t="s">
        <v>70</v>
      </c>
      <c r="D10" s="330" t="s">
        <v>71</v>
      </c>
      <c r="E10" s="632" t="s">
        <v>72</v>
      </c>
      <c r="F10" s="346">
        <f>SUMIFS('Inhalation Exposure'!$H:$H,'Inhalation Exposure'!$C:$C,$C$4,'Inhalation Exposure'!$D:$D,$C10, 'Inhalation Exposure'!$E:$E, $D10)</f>
        <v>0.43962918400000001</v>
      </c>
      <c r="G10" s="346">
        <f>SUMIFS('Inhalation Exposure'!$L:$L,'Inhalation Exposure'!$C:$C,$C$4,'Inhalation Exposure'!$D:$D,$C10, 'Inhalation Exposure'!$E:$E, $D10)</f>
        <v>0.29906747210884355</v>
      </c>
      <c r="H10" s="346">
        <f>SUMIFS('Inhalation Exposure'!$N:$N,'Inhalation Exposure'!$C:$C,$C$4,'Inhalation Exposure'!$D:$D,$C10, 'Inhalation Exposure'!$E:$E, $D10)</f>
        <v>0.21931614621315196</v>
      </c>
      <c r="I10" s="346">
        <f>SUMIFS('Inhalation Exposure'!$P:$P,'Inhalation Exposure'!$C:$C,$C$4,'Inhalation Exposure'!$D:$D,$C10, 'Inhalation Exposure'!$E:$E, $D10)</f>
        <v>0.20484073432112601</v>
      </c>
      <c r="J10" s="347">
        <f>SUMIFS('Inhalation Exposure'!$R:$R,'Inhalation Exposure'!$C:$C,$C$4,'Inhalation Exposure'!$D:$D,$C10, 'Inhalation Exposure'!$E:$E, $D10)</f>
        <v>6.4756103107968768E-2</v>
      </c>
      <c r="K10" s="78"/>
      <c r="L10" s="78"/>
      <c r="M10" s="78"/>
      <c r="N10" s="250" t="s">
        <v>70</v>
      </c>
      <c r="O10" s="330" t="s">
        <v>73</v>
      </c>
      <c r="P10" s="632" t="s">
        <v>72</v>
      </c>
      <c r="Q10" s="346">
        <f>SUMIFS('Inhalation Exposure'!$H:$H,'Inhalation Exposure'!$C:$C,$C$4,'Inhalation Exposure'!$D:$D,$C10, 'Inhalation Exposure'!$E:$E, $O10)</f>
        <v>0.43962918400000001</v>
      </c>
      <c r="R10" s="346">
        <f>SUMIFS('Inhalation Exposure'!$L:$L,'Inhalation Exposure'!$C:$C,$C$4,'Inhalation Exposure'!$D:$D,$C10, 'Inhalation Exposure'!$E:$E, $O10)</f>
        <v>0.44860120816326532</v>
      </c>
      <c r="S10" s="346">
        <f>SUMIFS('Inhalation Exposure'!$N:$N,'Inhalation Exposure'!$C:$C,$C$4,'Inhalation Exposure'!$D:$D,$C10, 'Inhalation Exposure'!$E:$E, $O10)</f>
        <v>0.32897421931972792</v>
      </c>
      <c r="T10" s="346">
        <f>SUMIFS('Inhalation Exposure'!$P:$P,'Inhalation Exposure'!$C:$C,$C$4,'Inhalation Exposure'!$D:$D,$C10, 'Inhalation Exposure'!$E:$E, $O10)</f>
        <v>0.20525041578976796</v>
      </c>
      <c r="U10" s="347">
        <f>SUMIFS('Inhalation Exposure'!$R:$R,'Inhalation Exposure'!$C:$C,$C$4,'Inhalation Exposure'!$D:$D,$C10, 'Inhalation Exposure'!$E:$E, $O10)</f>
        <v>6.4885615314184714E-2</v>
      </c>
      <c r="V10" s="78"/>
    </row>
    <row r="11" spans="1:22">
      <c r="C11" s="250" t="s">
        <v>74</v>
      </c>
      <c r="D11" s="330" t="s">
        <v>71</v>
      </c>
      <c r="E11" s="632"/>
      <c r="F11" s="346">
        <f>SUMIFS('Inhalation Exposure'!$H:$H,'Inhalation Exposure'!$C:$C,$C$4,'Inhalation Exposure'!$D:$D,$C11, 'Inhalation Exposure'!$E:$E, $D11)</f>
        <v>2.0432645999999999E-2</v>
      </c>
      <c r="G11" s="346">
        <f>SUMIFS('Inhalation Exposure'!$L:$L,'Inhalation Exposure'!$C:$C,$C$4,'Inhalation Exposure'!$D:$D,$C11, 'Inhalation Exposure'!$E:$E, $D11)</f>
        <v>1.389975918367347E-2</v>
      </c>
      <c r="H11" s="346">
        <f>SUMIFS('Inhalation Exposure'!$N:$N,'Inhalation Exposure'!$C:$C,$C$4,'Inhalation Exposure'!$D:$D,$C11, 'Inhalation Exposure'!$E:$E, $D11)</f>
        <v>1.0193156734693877E-2</v>
      </c>
      <c r="I11" s="346">
        <f>SUMIFS('Inhalation Exposure'!$P:$P,'Inhalation Exposure'!$C:$C,$C$4,'Inhalation Exposure'!$D:$D,$C11, 'Inhalation Exposure'!$E:$E, $D11)</f>
        <v>9.5203830025160745E-3</v>
      </c>
      <c r="J11" s="347">
        <f>SUMIFS('Inhalation Exposure'!$R:$R,'Inhalation Exposure'!$C:$C,$C$4,'Inhalation Exposure'!$D:$D,$C11, 'Inhalation Exposure'!$E:$E, $D11)</f>
        <v>3.0096694653115332E-3</v>
      </c>
      <c r="K11" s="78"/>
      <c r="L11" s="78"/>
      <c r="M11" s="78"/>
      <c r="N11" s="250" t="s">
        <v>74</v>
      </c>
      <c r="O11" s="330" t="s">
        <v>73</v>
      </c>
      <c r="P11" s="632"/>
      <c r="Q11" s="346">
        <f>SUMIFS('Inhalation Exposure'!$H:$H,'Inhalation Exposure'!$C:$C,$C$4,'Inhalation Exposure'!$D:$D,$C11, 'Inhalation Exposure'!$E:$E, $O11)</f>
        <v>2.0432645999999999E-2</v>
      </c>
      <c r="R11" s="346">
        <f>SUMIFS('Inhalation Exposure'!$L:$L,'Inhalation Exposure'!$C:$C,$C$4,'Inhalation Exposure'!$D:$D,$C11, 'Inhalation Exposure'!$E:$E, $O11)</f>
        <v>2.0849638775510205E-2</v>
      </c>
      <c r="S11" s="346">
        <f>SUMIFS('Inhalation Exposure'!$N:$N,'Inhalation Exposure'!$C:$C,$C$4,'Inhalation Exposure'!$D:$D,$C11, 'Inhalation Exposure'!$E:$E, $O11)</f>
        <v>1.5289735102040814E-2</v>
      </c>
      <c r="T11" s="346">
        <f>SUMIFS('Inhalation Exposure'!$P:$P,'Inhalation Exposure'!$C:$C,$C$4,'Inhalation Exposure'!$D:$D,$C11, 'Inhalation Exposure'!$E:$E, $O11)</f>
        <v>9.5394237685211061E-3</v>
      </c>
      <c r="U11" s="347">
        <f>SUMIFS('Inhalation Exposure'!$R:$R,'Inhalation Exposure'!$C:$C,$C$4,'Inhalation Exposure'!$D:$D,$C11, 'Inhalation Exposure'!$E:$E, $O11)</f>
        <v>3.0156888042421563E-3</v>
      </c>
      <c r="V11" s="78"/>
    </row>
    <row r="12" spans="1:22" ht="15" customHeight="1">
      <c r="C12" s="250" t="s">
        <v>70</v>
      </c>
      <c r="D12" s="330" t="s">
        <v>71</v>
      </c>
      <c r="E12" s="632" t="s">
        <v>75</v>
      </c>
      <c r="F12" s="346">
        <f>SUMIFS('Inhalation Exposure'!$I:$I,'Inhalation Exposure'!$C:$C,$C$4,'Inhalation Exposure'!$D:$D,$C12, 'Inhalation Exposure'!$E:$E, $D12)</f>
        <v>5.5305900000000002E-3</v>
      </c>
      <c r="G12" s="346">
        <f>SUMIFS('Inhalation Exposure'!$M:$M,'Inhalation Exposure'!$C:$C,$C$4,'Inhalation Exposure'!$D:$D,$C12, 'Inhalation Exposure'!$E:$E, $D12)</f>
        <v>3.7623061224489798E-3</v>
      </c>
      <c r="H12" s="346">
        <f>SUMIFS('Inhalation Exposure'!$O:$O,'Inhalation Exposure'!$C:$C,$C$4,'Inhalation Exposure'!$D:$D,$C12, 'Inhalation Exposure'!$E:$E, $D12)</f>
        <v>2.7590244897959183E-3</v>
      </c>
      <c r="I12" s="346">
        <f>SUMIFS('Inhalation Exposure'!$Q:$Q,'Inhalation Exposure'!$C:$C,$C$4,'Inhalation Exposure'!$D:$D,$C12, 'Inhalation Exposure'!$E:$E, $D12)</f>
        <v>2.5769220016773836E-3</v>
      </c>
      <c r="J12" s="347">
        <f>SUMIFS('Inhalation Exposure'!$S:$S,'Inhalation Exposure'!$C:$C,$C$4,'Inhalation Exposure'!$D:$D,$C12, 'Inhalation Exposure'!$E:$E, $D12)</f>
        <v>6.31345890410959E-4</v>
      </c>
      <c r="K12" s="78"/>
      <c r="L12" s="78"/>
      <c r="M12" s="78"/>
      <c r="N12" s="250" t="s">
        <v>70</v>
      </c>
      <c r="O12" s="330" t="s">
        <v>73</v>
      </c>
      <c r="P12" s="632" t="s">
        <v>75</v>
      </c>
      <c r="Q12" s="346">
        <f>SUMIFS('Inhalation Exposure'!$I:$I,'Inhalation Exposure'!$C:$C,$C$4,'Inhalation Exposure'!$D:$D,$C12, 'Inhalation Exposure'!$E:$E, $O12)</f>
        <v>5.5305900000000002E-3</v>
      </c>
      <c r="R12" s="346">
        <f>SUMIFS('Inhalation Exposure'!$M:$M,'Inhalation Exposure'!$C:$C,$C$4,'Inhalation Exposure'!$D:$D,$C12, 'Inhalation Exposure'!$E:$E, $O12)</f>
        <v>5.6434591836734688E-3</v>
      </c>
      <c r="S12" s="346">
        <f>SUMIFS('Inhalation Exposure'!$O:$O,'Inhalation Exposure'!$C:$C,$C$4,'Inhalation Exposure'!$D:$D,$C12, 'Inhalation Exposure'!$E:$E, $O12)</f>
        <v>4.1385367346938777E-3</v>
      </c>
      <c r="T12" s="346">
        <f>SUMIFS('Inhalation Exposure'!$Q:$Q,'Inhalation Exposure'!$C:$C,$C$4,'Inhalation Exposure'!$D:$D,$C12, 'Inhalation Exposure'!$E:$E, $O12)</f>
        <v>2.5820758456807378E-3</v>
      </c>
      <c r="U12" s="347">
        <f>SUMIFS('Inhalation Exposure'!$S:$S,'Inhalation Exposure'!$C:$C,$C$4,'Inhalation Exposure'!$D:$D,$C12, 'Inhalation Exposure'!$E:$E, $O12)</f>
        <v>6.3260858219178079E-4</v>
      </c>
      <c r="V12" s="78"/>
    </row>
    <row r="13" spans="1:22" ht="15" thickBot="1">
      <c r="C13" s="24" t="s">
        <v>74</v>
      </c>
      <c r="D13" s="55" t="s">
        <v>71</v>
      </c>
      <c r="E13" s="633"/>
      <c r="F13" s="348">
        <f>SUMIFS('Inhalation Exposure'!$I:$I,'Inhalation Exposure'!$C:$C,$C$4,'Inhalation Exposure'!$D:$D,$C13, 'Inhalation Exposure'!$E:$E, $D13)</f>
        <v>5.7846080000000001E-3</v>
      </c>
      <c r="G13" s="348">
        <f>SUMIFS('Inhalation Exposure'!$M:$M,'Inhalation Exposure'!$C:$C,$C$4,'Inhalation Exposure'!$D:$D,$C13, 'Inhalation Exposure'!$E:$E, $D13)</f>
        <v>3.9351074829931977E-3</v>
      </c>
      <c r="H13" s="348">
        <f>SUMIFS('Inhalation Exposure'!$O:$O,'Inhalation Exposure'!$C:$C,$C$4,'Inhalation Exposure'!$D:$D,$C13, 'Inhalation Exposure'!$E:$E, $D13)</f>
        <v>2.8857454875283448E-3</v>
      </c>
      <c r="I13" s="348">
        <f>SUMIFS('Inhalation Exposure'!$Q:$Q,'Inhalation Exposure'!$C:$C,$C$4,'Inhalation Exposure'!$D:$D,$C13, 'Inhalation Exposure'!$E:$E, $D13)</f>
        <v>2.6952790979405464E-3</v>
      </c>
      <c r="J13" s="349">
        <f>SUMIFS('Inhalation Exposure'!$S:$S,'Inhalation Exposure'!$C:$C,$C$4,'Inhalation Exposure'!$D:$D,$C13, 'Inhalation Exposure'!$E:$E, $D13)</f>
        <v>6.6034337899543386E-4</v>
      </c>
      <c r="K13" s="78"/>
      <c r="L13" s="78"/>
      <c r="M13" s="78"/>
      <c r="N13" s="24" t="s">
        <v>74</v>
      </c>
      <c r="O13" s="55" t="s">
        <v>73</v>
      </c>
      <c r="P13" s="633"/>
      <c r="Q13" s="348">
        <f>SUMIFS('Inhalation Exposure'!$I:$I,'Inhalation Exposure'!$C:$C,$C$4,'Inhalation Exposure'!$D:$D,$C13, 'Inhalation Exposure'!$E:$E, $O13)</f>
        <v>5.7846080000000001E-3</v>
      </c>
      <c r="R13" s="348">
        <f>SUMIFS('Inhalation Exposure'!$M:$M,'Inhalation Exposure'!$C:$C,$C$4,'Inhalation Exposure'!$D:$D,$C13, 'Inhalation Exposure'!$E:$E, $O13)</f>
        <v>5.9026612244897966E-3</v>
      </c>
      <c r="S13" s="348">
        <f>SUMIFS('Inhalation Exposure'!$O:$O,'Inhalation Exposure'!$C:$C,$C$4,'Inhalation Exposure'!$D:$D,$C13, 'Inhalation Exposure'!$E:$E, $O13)</f>
        <v>4.3286182312925175E-3</v>
      </c>
      <c r="T13" s="348">
        <f>SUMIFS('Inhalation Exposure'!$Q:$Q,'Inhalation Exposure'!$C:$C,$C$4,'Inhalation Exposure'!$D:$D,$C13, 'Inhalation Exposure'!$E:$E, $O13)</f>
        <v>2.7006696561364275E-3</v>
      </c>
      <c r="U13" s="349">
        <f>SUMIFS('Inhalation Exposure'!$S:$S,'Inhalation Exposure'!$C:$C,$C$4,'Inhalation Exposure'!$D:$D,$C13, 'Inhalation Exposure'!$E:$E, $O13)</f>
        <v>6.6166406575342469E-4</v>
      </c>
      <c r="V13" s="78"/>
    </row>
    <row r="14" spans="1:22" s="17" customFormat="1">
      <c r="B14" s="21"/>
      <c r="C14" s="20"/>
      <c r="D14" s="576"/>
      <c r="E14" s="23"/>
      <c r="F14" s="576"/>
      <c r="G14" s="576"/>
      <c r="H14" s="576"/>
      <c r="I14" s="576"/>
      <c r="J14" s="576"/>
      <c r="K14" s="576"/>
      <c r="L14" s="576"/>
      <c r="N14" s="20"/>
      <c r="O14" s="576"/>
      <c r="P14" s="23"/>
      <c r="Q14" s="576"/>
      <c r="R14" s="576"/>
      <c r="S14" s="576"/>
      <c r="T14" s="576"/>
      <c r="U14" s="576"/>
      <c r="V14" s="576"/>
    </row>
    <row r="15" spans="1:22" s="17" customFormat="1" ht="36" customHeight="1" thickBot="1">
      <c r="B15" s="21"/>
      <c r="C15" s="278" t="s">
        <v>76</v>
      </c>
      <c r="D15" s="576"/>
      <c r="E15" s="23"/>
      <c r="G15" s="576"/>
      <c r="N15" s="278" t="s">
        <v>76</v>
      </c>
      <c r="O15" s="576"/>
      <c r="P15" s="23"/>
      <c r="R15" s="576"/>
    </row>
    <row r="16" spans="1:22" s="17" customFormat="1" ht="27" customHeight="1">
      <c r="B16" s="21"/>
      <c r="C16" s="616" t="s">
        <v>77</v>
      </c>
      <c r="D16" s="618" t="s">
        <v>78</v>
      </c>
      <c r="E16" s="620" t="s">
        <v>57</v>
      </c>
      <c r="F16" s="614" t="s">
        <v>79</v>
      </c>
      <c r="G16" s="616" t="s">
        <v>80</v>
      </c>
      <c r="H16" s="642"/>
      <c r="I16" s="570"/>
      <c r="J16" s="639"/>
      <c r="K16" s="639"/>
      <c r="L16" s="570"/>
      <c r="N16" s="616" t="s">
        <v>77</v>
      </c>
      <c r="O16" s="618" t="s">
        <v>78</v>
      </c>
      <c r="P16" s="620" t="s">
        <v>57</v>
      </c>
      <c r="Q16" s="614" t="s">
        <v>79</v>
      </c>
      <c r="R16" s="616" t="s">
        <v>80</v>
      </c>
      <c r="S16" s="642"/>
      <c r="T16" s="570"/>
      <c r="U16" s="639"/>
      <c r="V16" s="639"/>
    </row>
    <row r="17" spans="1:22" s="17" customFormat="1" ht="51.75" customHeight="1" thickBot="1">
      <c r="B17" s="21"/>
      <c r="C17" s="626"/>
      <c r="D17" s="619"/>
      <c r="E17" s="621"/>
      <c r="F17" s="615"/>
      <c r="G17" s="577" t="s">
        <v>81</v>
      </c>
      <c r="H17" s="592" t="s">
        <v>82</v>
      </c>
      <c r="I17" s="570"/>
      <c r="J17" s="570"/>
      <c r="K17" s="570"/>
      <c r="L17" s="570"/>
      <c r="M17" s="23"/>
      <c r="N17" s="626"/>
      <c r="O17" s="619"/>
      <c r="P17" s="621"/>
      <c r="Q17" s="615"/>
      <c r="R17" s="577" t="s">
        <v>81</v>
      </c>
      <c r="S17" s="592" t="s">
        <v>82</v>
      </c>
      <c r="T17" s="570"/>
      <c r="U17" s="570"/>
      <c r="V17" s="570"/>
    </row>
    <row r="18" spans="1:22" s="17" customFormat="1" ht="34.5" customHeight="1">
      <c r="B18" s="634" t="s">
        <v>83</v>
      </c>
      <c r="C18" s="622" t="e">
        <f>INDEX('Health Data'!$D:$D, MATCH($B18, 'Health Data'!$F:$F, 0)) &amp; "; "  &amp; INDEX('Health Data'!$E:$E, MATCH($B18, 'Health Data'!$F:$F, 0))</f>
        <v>#N/A</v>
      </c>
      <c r="D18" s="624" t="e">
        <f>INDEX('Health Data'!$G:$G,MATCH(B18,'Health Data'!$F:$F,0))</f>
        <v>#N/A</v>
      </c>
      <c r="E18" s="98" t="s">
        <v>72</v>
      </c>
      <c r="F18" s="237" t="e">
        <f>INDEX('Health Data'!$H:$H,MATCH(B18,'Health Data'!$F:$F,0))</f>
        <v>#N/A</v>
      </c>
      <c r="G18" s="239" t="str">
        <f>IFERROR(D18/$G$10, "")</f>
        <v/>
      </c>
      <c r="H18" s="73" t="str">
        <f>IFERROR(D18/$G$11, "")</f>
        <v/>
      </c>
      <c r="J18" s="340"/>
      <c r="K18" s="51"/>
      <c r="L18" s="51"/>
      <c r="M18" s="634" t="s">
        <v>83</v>
      </c>
      <c r="N18" s="622" t="e">
        <f>INDEX('Health Data'!$D:$D, MATCH($B18, 'Health Data'!$F:$F, 0)) &amp; "; "  &amp; INDEX('Health Data'!$E:$E, MATCH($B18, 'Health Data'!$F:$F, 0))</f>
        <v>#N/A</v>
      </c>
      <c r="O18" s="624" t="e">
        <f>INDEX('Health Data'!$G:$G,MATCH(M18,'Health Data'!$F:$F,0))</f>
        <v>#N/A</v>
      </c>
      <c r="P18" s="98" t="s">
        <v>72</v>
      </c>
      <c r="Q18" s="237" t="e">
        <f>INDEX('Health Data'!$H:$H,MATCH(M18,'Health Data'!$F:$F,0))</f>
        <v>#N/A</v>
      </c>
      <c r="R18" s="239" t="str">
        <f>IFERROR(O18/R10, "")</f>
        <v/>
      </c>
      <c r="S18" s="73" t="str">
        <f>IFERROR(O18/R11, "")</f>
        <v/>
      </c>
      <c r="U18" s="340"/>
      <c r="V18" s="51"/>
    </row>
    <row r="19" spans="1:22" s="17" customFormat="1" ht="34.5" customHeight="1" thickBot="1">
      <c r="B19" s="634"/>
      <c r="C19" s="623"/>
      <c r="D19" s="625"/>
      <c r="E19" s="97" t="s">
        <v>75</v>
      </c>
      <c r="F19" s="238" t="e">
        <f>INDEX('Health Data'!$H:$H,MATCH(B18,'Health Data'!$F:$F,0))</f>
        <v>#N/A</v>
      </c>
      <c r="G19" s="240" t="str">
        <f>IFERROR(D18/$G$12, "")</f>
        <v/>
      </c>
      <c r="H19" s="124" t="str">
        <f>IFERROR(D18/$G$13, "")</f>
        <v/>
      </c>
      <c r="I19" s="51"/>
      <c r="J19" s="51"/>
      <c r="K19" s="51"/>
      <c r="L19" s="51"/>
      <c r="M19" s="634"/>
      <c r="N19" s="623"/>
      <c r="O19" s="625"/>
      <c r="P19" s="97" t="s">
        <v>75</v>
      </c>
      <c r="Q19" s="238" t="e">
        <f>INDEX('Health Data'!$H:$H,MATCH(M18,'Health Data'!$F:$F,0))</f>
        <v>#N/A</v>
      </c>
      <c r="R19" s="240" t="str">
        <f>IFERROR(O18/R12, "")</f>
        <v/>
      </c>
      <c r="S19" s="124" t="str">
        <f>IFERROR(O18/R13, "")</f>
        <v/>
      </c>
      <c r="T19" s="51"/>
      <c r="U19" s="51"/>
      <c r="V19" s="51"/>
    </row>
    <row r="20" spans="1:22" s="17" customFormat="1">
      <c r="B20" s="576"/>
      <c r="C20" s="280" t="s">
        <v>84</v>
      </c>
      <c r="D20" s="15"/>
      <c r="E20" s="37"/>
      <c r="F20" s="58"/>
      <c r="G20" s="51"/>
      <c r="H20" s="51"/>
      <c r="I20" s="51"/>
      <c r="M20" s="576"/>
      <c r="N20" s="280" t="s">
        <v>84</v>
      </c>
      <c r="O20" s="15"/>
      <c r="P20" s="37"/>
      <c r="Q20" s="58"/>
      <c r="R20" s="51"/>
      <c r="S20" s="51"/>
      <c r="T20" s="51"/>
    </row>
    <row r="21" spans="1:22" s="17" customFormat="1" ht="39.75" customHeight="1" thickBot="1">
      <c r="B21" s="576"/>
      <c r="C21" s="52" t="s">
        <v>85</v>
      </c>
      <c r="D21" s="52"/>
      <c r="E21" s="53"/>
      <c r="F21" s="54"/>
      <c r="G21" s="54"/>
      <c r="H21" s="54"/>
      <c r="I21" s="13"/>
      <c r="J21" s="13"/>
      <c r="K21" s="13"/>
      <c r="L21" s="13"/>
      <c r="M21" s="576"/>
      <c r="N21" s="52" t="s">
        <v>85</v>
      </c>
      <c r="O21" s="52"/>
      <c r="P21" s="53"/>
      <c r="Q21" s="54"/>
      <c r="R21" s="54"/>
      <c r="S21" s="54"/>
      <c r="T21" s="13"/>
      <c r="U21" s="13"/>
      <c r="V21" s="13"/>
    </row>
    <row r="22" spans="1:22" s="17" customFormat="1" ht="28.5" customHeight="1">
      <c r="B22" s="576"/>
      <c r="C22" s="616" t="s">
        <v>77</v>
      </c>
      <c r="D22" s="618" t="s">
        <v>78</v>
      </c>
      <c r="E22" s="620" t="s">
        <v>57</v>
      </c>
      <c r="F22" s="614" t="s">
        <v>79</v>
      </c>
      <c r="G22" s="616" t="s">
        <v>86</v>
      </c>
      <c r="H22" s="642"/>
      <c r="I22" s="570"/>
      <c r="J22" s="639"/>
      <c r="K22" s="639"/>
      <c r="L22" s="570"/>
      <c r="M22" s="576"/>
      <c r="N22" s="616" t="s">
        <v>77</v>
      </c>
      <c r="O22" s="618" t="s">
        <v>78</v>
      </c>
      <c r="P22" s="620" t="s">
        <v>57</v>
      </c>
      <c r="Q22" s="614" t="s">
        <v>79</v>
      </c>
      <c r="R22" s="616" t="s">
        <v>86</v>
      </c>
      <c r="S22" s="642"/>
      <c r="T22" s="570"/>
      <c r="U22" s="639"/>
      <c r="V22" s="639"/>
    </row>
    <row r="23" spans="1:22" s="17" customFormat="1" ht="15" thickBot="1">
      <c r="B23" s="576"/>
      <c r="C23" s="617"/>
      <c r="D23" s="619"/>
      <c r="E23" s="621"/>
      <c r="F23" s="615"/>
      <c r="G23" s="580" t="s">
        <v>81</v>
      </c>
      <c r="H23" s="243" t="s">
        <v>82</v>
      </c>
      <c r="I23" s="570"/>
      <c r="J23" s="570"/>
      <c r="K23" s="570"/>
      <c r="L23" s="570"/>
      <c r="M23" s="576"/>
      <c r="N23" s="617"/>
      <c r="O23" s="619"/>
      <c r="P23" s="621"/>
      <c r="Q23" s="615"/>
      <c r="R23" s="580" t="s">
        <v>81</v>
      </c>
      <c r="S23" s="243" t="s">
        <v>82</v>
      </c>
      <c r="T23" s="570"/>
      <c r="U23" s="570"/>
      <c r="V23" s="570"/>
    </row>
    <row r="24" spans="1:22" s="17" customFormat="1" ht="36" customHeight="1">
      <c r="B24" s="634" t="s">
        <v>87</v>
      </c>
      <c r="C24" s="622" t="str">
        <f>INDEX('Health Data'!$D:$D, MATCH($B24, 'Health Data'!$F:$F, 0)) &amp; "; "  &amp; INDEX('Health Data'!$E:$E, MATCH($B24, 'Health Data'!$F:$F, 0))</f>
        <v>Decreased fetal body weight; Hackett et al, 1987</v>
      </c>
      <c r="D24" s="627">
        <f>INDEX('Health Data'!$G:$G,MATCH(B24,'Health Data'!$F:$F,0))</f>
        <v>2.5</v>
      </c>
      <c r="E24" s="158" t="s">
        <v>72</v>
      </c>
      <c r="F24" s="241">
        <f>INDEX('Health Data'!$H:$H,MATCH(B24,'Health Data'!$F:$F,0))</f>
        <v>30</v>
      </c>
      <c r="G24" s="244">
        <f>IFERROR(D24/$H$10, "")</f>
        <v>11.399069531206635</v>
      </c>
      <c r="H24" s="245">
        <f>IFERROR(D24/$H$11, "")</f>
        <v>245.26258793714905</v>
      </c>
      <c r="I24" s="236"/>
      <c r="J24" s="236"/>
      <c r="K24" s="236"/>
      <c r="L24" s="51"/>
      <c r="M24" s="634" t="s">
        <v>87</v>
      </c>
      <c r="N24" s="622" t="str">
        <f>INDEX('Health Data'!$D:$D, MATCH($B24, 'Health Data'!$F:$F, 0)) &amp; "; "  &amp; INDEX('Health Data'!$E:$E, MATCH($B24, 'Health Data'!$F:$F, 0))</f>
        <v>Decreased fetal body weight; Hackett et al, 1987</v>
      </c>
      <c r="O24" s="627">
        <f>INDEX('Health Data'!$G:$G,MATCH(M24,'Health Data'!$F:$F,0))</f>
        <v>2.5</v>
      </c>
      <c r="P24" s="158" t="s">
        <v>72</v>
      </c>
      <c r="Q24" s="241">
        <f>INDEX('Health Data'!$H:$H,MATCH(M24,'Health Data'!$F:$F,0))</f>
        <v>30</v>
      </c>
      <c r="R24" s="244">
        <f>IFERROR(O24/S10, "")</f>
        <v>7.5993796874710906</v>
      </c>
      <c r="S24" s="245">
        <f>IFERROR(O24/S11, "")</f>
        <v>163.50839195809937</v>
      </c>
      <c r="T24" s="236"/>
      <c r="U24" s="236"/>
      <c r="V24" s="236"/>
    </row>
    <row r="25" spans="1:22" s="25" customFormat="1" ht="36" customHeight="1" thickBot="1">
      <c r="A25" s="17"/>
      <c r="B25" s="634"/>
      <c r="C25" s="623"/>
      <c r="D25" s="628"/>
      <c r="E25" s="100" t="s">
        <v>75</v>
      </c>
      <c r="F25" s="242">
        <f>INDEX('Health Data'!$H:$H,MATCH(B24,'Health Data'!$F:$F,0))</f>
        <v>30</v>
      </c>
      <c r="G25" s="246">
        <f>IFERROR(D24/$H$12, "")</f>
        <v>906.11736475920952</v>
      </c>
      <c r="H25" s="233">
        <f>IFERROR(D24/$H$13, "")</f>
        <v>866.3272664912879</v>
      </c>
      <c r="I25" s="236"/>
      <c r="J25" s="236"/>
      <c r="K25" s="236"/>
      <c r="L25" s="51"/>
      <c r="M25" s="634"/>
      <c r="N25" s="623"/>
      <c r="O25" s="628"/>
      <c r="P25" s="100" t="s">
        <v>75</v>
      </c>
      <c r="Q25" s="242">
        <f>INDEX('Health Data'!$H:$H,MATCH(M24,'Health Data'!$F:$F,0))</f>
        <v>30</v>
      </c>
      <c r="R25" s="246">
        <f>IFERROR(O24/S12, "")</f>
        <v>604.07824317280631</v>
      </c>
      <c r="S25" s="233">
        <f>IFERROR(O24/S13, "")</f>
        <v>577.55151099419197</v>
      </c>
      <c r="T25" s="236"/>
      <c r="U25" s="236"/>
      <c r="V25" s="236"/>
    </row>
    <row r="26" spans="1:22" s="17" customFormat="1">
      <c r="B26" s="576"/>
      <c r="C26" s="26"/>
      <c r="D26" s="15"/>
      <c r="E26" s="37"/>
      <c r="F26" s="58"/>
      <c r="G26" s="51"/>
      <c r="H26" s="51"/>
      <c r="I26" s="51"/>
      <c r="M26" s="576"/>
      <c r="N26" s="26"/>
      <c r="O26" s="15"/>
      <c r="P26" s="37"/>
      <c r="Q26" s="58"/>
      <c r="R26" s="51"/>
      <c r="S26" s="51"/>
      <c r="T26" s="51"/>
    </row>
    <row r="27" spans="1:22" s="17" customFormat="1" ht="39.75" customHeight="1" thickBot="1">
      <c r="B27" s="576"/>
      <c r="C27" s="52" t="s">
        <v>88</v>
      </c>
      <c r="D27" s="52"/>
      <c r="E27" s="53"/>
      <c r="F27" s="54"/>
      <c r="G27" s="54"/>
      <c r="H27" s="54"/>
      <c r="I27" s="13"/>
      <c r="J27" s="13"/>
      <c r="K27" s="13"/>
      <c r="L27" s="13"/>
      <c r="M27" s="576"/>
      <c r="N27" s="52" t="s">
        <v>88</v>
      </c>
      <c r="O27" s="52"/>
      <c r="P27" s="53"/>
      <c r="Q27" s="54"/>
      <c r="R27" s="54"/>
      <c r="S27" s="54"/>
      <c r="T27" s="13"/>
      <c r="U27" s="13"/>
      <c r="V27" s="13"/>
    </row>
    <row r="28" spans="1:22" s="17" customFormat="1" ht="28.5" customHeight="1">
      <c r="B28" s="576"/>
      <c r="C28" s="616" t="s">
        <v>77</v>
      </c>
      <c r="D28" s="618" t="s">
        <v>78</v>
      </c>
      <c r="E28" s="620" t="s">
        <v>57</v>
      </c>
      <c r="F28" s="614" t="s">
        <v>79</v>
      </c>
      <c r="G28" s="616" t="s">
        <v>89</v>
      </c>
      <c r="H28" s="642"/>
      <c r="I28" s="570"/>
      <c r="J28" s="639"/>
      <c r="K28" s="639"/>
      <c r="L28" s="570"/>
      <c r="M28" s="576"/>
      <c r="N28" s="616" t="s">
        <v>77</v>
      </c>
      <c r="O28" s="618" t="s">
        <v>78</v>
      </c>
      <c r="P28" s="620" t="s">
        <v>57</v>
      </c>
      <c r="Q28" s="614" t="s">
        <v>79</v>
      </c>
      <c r="R28" s="616" t="s">
        <v>89</v>
      </c>
      <c r="S28" s="642"/>
      <c r="T28" s="570"/>
      <c r="U28" s="639"/>
      <c r="V28" s="639"/>
    </row>
    <row r="29" spans="1:22" s="17" customFormat="1" ht="15" thickBot="1">
      <c r="B29" s="576"/>
      <c r="C29" s="617"/>
      <c r="D29" s="619"/>
      <c r="E29" s="621"/>
      <c r="F29" s="615"/>
      <c r="G29" s="580" t="s">
        <v>81</v>
      </c>
      <c r="H29" s="243" t="s">
        <v>82</v>
      </c>
      <c r="I29" s="570"/>
      <c r="J29" s="570"/>
      <c r="K29" s="570"/>
      <c r="L29" s="570"/>
      <c r="M29" s="576"/>
      <c r="N29" s="617"/>
      <c r="O29" s="619"/>
      <c r="P29" s="621"/>
      <c r="Q29" s="615"/>
      <c r="R29" s="580" t="s">
        <v>81</v>
      </c>
      <c r="S29" s="243" t="s">
        <v>82</v>
      </c>
      <c r="T29" s="570"/>
      <c r="U29" s="570"/>
      <c r="V29" s="570"/>
    </row>
    <row r="30" spans="1:22" s="17" customFormat="1" ht="35.25" customHeight="1">
      <c r="B30" s="634" t="s">
        <v>90</v>
      </c>
      <c r="C30" s="622" t="str">
        <f>INDEX('Health Data'!$D:$D, MATCH($B30, 'Health Data'!$F:$F, 0)) &amp; "; "  &amp; INDEX('Health Data'!$E:$E, MATCH($B30, 'Health Data'!$F:$F, 0))</f>
        <v>Decreased fetal body weight; Hackett et al, 1987</v>
      </c>
      <c r="D30" s="635">
        <f>INDEX('Health Data'!$G:$G,MATCH(B30,'Health Data'!$F:$F,0))</f>
        <v>2.5</v>
      </c>
      <c r="E30" s="158" t="s">
        <v>72</v>
      </c>
      <c r="F30" s="241">
        <f>INDEX('Health Data'!$H:$H,MATCH(B30,'Health Data'!$F:$F,0))</f>
        <v>30</v>
      </c>
      <c r="G30" s="244">
        <f>IFERROR(D30/$I$10, "")</f>
        <v>12.204603778078555</v>
      </c>
      <c r="H30" s="245">
        <f>IFERROR(D30/$I$11, "")</f>
        <v>262.59447748470757</v>
      </c>
      <c r="I30" s="51"/>
      <c r="J30" s="51"/>
      <c r="K30" s="51"/>
      <c r="L30" s="51"/>
      <c r="M30" s="634" t="s">
        <v>90</v>
      </c>
      <c r="N30" s="622" t="str">
        <f>INDEX('Health Data'!$D:$D, MATCH($B30, 'Health Data'!$F:$F, 0)) &amp; "; "  &amp; INDEX('Health Data'!$E:$E, MATCH($B30, 'Health Data'!$F:$F, 0))</f>
        <v>Decreased fetal body weight; Hackett et al, 1987</v>
      </c>
      <c r="O30" s="635">
        <f>INDEX('Health Data'!$G:$G,MATCH(M30,'Health Data'!$F:$F,0))</f>
        <v>2.5</v>
      </c>
      <c r="P30" s="158" t="s">
        <v>72</v>
      </c>
      <c r="Q30" s="241">
        <f>INDEX('Health Data'!$H:$H,MATCH(M30,'Health Data'!$F:$F,0))</f>
        <v>30</v>
      </c>
      <c r="R30" s="247">
        <f>IFERROR(O30/T10, "")</f>
        <v>12.18024329149558</v>
      </c>
      <c r="S30" s="73">
        <f>IFERROR(O30/T11, "")</f>
        <v>262.07033681108544</v>
      </c>
    </row>
    <row r="31" spans="1:22" s="25" customFormat="1" ht="35.25" customHeight="1" thickBot="1">
      <c r="A31" s="17"/>
      <c r="B31" s="634"/>
      <c r="C31" s="623"/>
      <c r="D31" s="636"/>
      <c r="E31" s="100" t="s">
        <v>75</v>
      </c>
      <c r="F31" s="242">
        <f>INDEX('Health Data'!$H:$H,MATCH(B30,'Health Data'!$F:$F,0))</f>
        <v>30</v>
      </c>
      <c r="G31" s="246">
        <f>IFERROR(D30/$I$12, "")</f>
        <v>970.14965853552678</v>
      </c>
      <c r="H31" s="233">
        <f>IFERROR(D30/$I$13, "")</f>
        <v>927.54772665667224</v>
      </c>
      <c r="I31" s="51"/>
      <c r="J31" s="51"/>
      <c r="K31" s="51"/>
      <c r="L31" s="51"/>
      <c r="M31" s="634"/>
      <c r="N31" s="623"/>
      <c r="O31" s="636"/>
      <c r="P31" s="100" t="s">
        <v>75</v>
      </c>
      <c r="Q31" s="242">
        <f>INDEX('Health Data'!$H:$H,MATCH(M30,'Health Data'!$F:$F,0))</f>
        <v>30</v>
      </c>
      <c r="R31" s="123">
        <f>IFERROR(O30/T12, "")</f>
        <v>968.21323207138425</v>
      </c>
      <c r="S31" s="124">
        <f>IFERROR(O30/T13, "")</f>
        <v>925.69633398869485</v>
      </c>
    </row>
    <row r="32" spans="1:22" s="25" customFormat="1">
      <c r="B32" s="23"/>
      <c r="C32" s="57"/>
      <c r="D32" s="37"/>
      <c r="E32" s="51"/>
      <c r="F32" s="15"/>
      <c r="G32" s="51"/>
      <c r="H32" s="38"/>
      <c r="I32" s="38"/>
      <c r="M32" s="23"/>
      <c r="N32" s="57"/>
      <c r="O32" s="37"/>
      <c r="P32" s="51"/>
      <c r="Q32" s="15"/>
      <c r="R32" s="51"/>
      <c r="S32" s="38"/>
      <c r="T32" s="38"/>
    </row>
    <row r="33" spans="1:22" s="25" customFormat="1">
      <c r="B33" s="23"/>
      <c r="C33" s="57"/>
      <c r="D33" s="37"/>
      <c r="E33" s="51"/>
      <c r="F33" s="15"/>
      <c r="G33" s="51"/>
      <c r="H33" s="38"/>
      <c r="I33" s="38"/>
      <c r="M33" s="23"/>
      <c r="N33" s="57"/>
      <c r="O33" s="37"/>
      <c r="P33" s="51"/>
      <c r="Q33" s="15"/>
      <c r="R33" s="51"/>
      <c r="S33" s="38"/>
      <c r="T33" s="38"/>
    </row>
    <row r="34" spans="1:22" s="25" customFormat="1" ht="15" thickBot="1">
      <c r="B34" s="576"/>
      <c r="C34" s="26"/>
      <c r="D34" s="15"/>
      <c r="E34" s="37"/>
      <c r="F34" s="38"/>
      <c r="G34" s="51"/>
      <c r="H34" s="51"/>
      <c r="I34" s="51"/>
      <c r="M34" s="576"/>
      <c r="N34" s="26"/>
      <c r="O34" s="15"/>
      <c r="P34" s="37"/>
      <c r="Q34" s="38"/>
      <c r="R34" s="51"/>
      <c r="S34" s="51"/>
      <c r="T34" s="51"/>
    </row>
    <row r="35" spans="1:22" s="25" customFormat="1" ht="37.5" customHeight="1" thickBot="1">
      <c r="B35" s="14"/>
      <c r="C35" s="22" t="s">
        <v>91</v>
      </c>
      <c r="D35" s="17"/>
      <c r="E35" s="13"/>
      <c r="F35" s="15"/>
      <c r="G35" s="640" t="s">
        <v>92</v>
      </c>
      <c r="H35" s="641"/>
      <c r="I35" s="570"/>
      <c r="J35" s="639"/>
      <c r="K35" s="639"/>
      <c r="L35" s="570"/>
      <c r="M35" s="14"/>
      <c r="N35" s="22" t="s">
        <v>91</v>
      </c>
      <c r="O35" s="17"/>
      <c r="P35" s="13"/>
      <c r="Q35" s="15"/>
      <c r="R35" s="640" t="s">
        <v>92</v>
      </c>
      <c r="S35" s="641"/>
      <c r="T35" s="570"/>
      <c r="U35" s="639"/>
      <c r="V35" s="639"/>
    </row>
    <row r="36" spans="1:22" s="25" customFormat="1" ht="15" thickBot="1">
      <c r="B36" s="14"/>
      <c r="C36" s="56" t="s">
        <v>93</v>
      </c>
      <c r="D36" s="71" t="s">
        <v>94</v>
      </c>
      <c r="E36" s="71" t="s">
        <v>57</v>
      </c>
      <c r="F36" s="72" t="s">
        <v>95</v>
      </c>
      <c r="G36" s="56" t="s">
        <v>96</v>
      </c>
      <c r="H36" s="169" t="s">
        <v>97</v>
      </c>
      <c r="I36" s="570"/>
      <c r="J36" s="570"/>
      <c r="K36" s="570"/>
      <c r="L36" s="570"/>
      <c r="M36" s="14"/>
      <c r="N36" s="56" t="s">
        <v>93</v>
      </c>
      <c r="O36" s="71" t="s">
        <v>94</v>
      </c>
      <c r="P36" s="71" t="s">
        <v>57</v>
      </c>
      <c r="Q36" s="72" t="s">
        <v>95</v>
      </c>
      <c r="R36" s="56" t="s">
        <v>96</v>
      </c>
      <c r="S36" s="169" t="s">
        <v>97</v>
      </c>
      <c r="T36" s="570"/>
      <c r="U36" s="570"/>
      <c r="V36" s="570"/>
    </row>
    <row r="37" spans="1:22" s="17" customFormat="1" ht="23.25" customHeight="1">
      <c r="A37" s="25"/>
      <c r="B37" s="576" t="s">
        <v>98</v>
      </c>
      <c r="C37" s="622" t="str">
        <f>INDEX('Health Data'!$D:$D, MATCH($B37, 'Health Data'!$F:$F, 0)) &amp; "; "  &amp; INDEX('Health Data'!$E:$E, MATCH($B37, 'Health Data'!$F:$F, 0))</f>
        <v>Increased leukemia and bladder cancer incidence; Sathiakumar, 2021a, b</v>
      </c>
      <c r="D37" s="643">
        <f>INDEX('Health Data'!$K:$K,MATCH(B37,'Health Data'!$F:$F,0))</f>
        <v>6.4400000000000004E-3</v>
      </c>
      <c r="E37" s="596" t="s">
        <v>72</v>
      </c>
      <c r="F37" s="70" t="s">
        <v>99</v>
      </c>
      <c r="G37" s="170">
        <f>IFERROR(J10*D37, "")</f>
        <v>4.1702930401531891E-4</v>
      </c>
      <c r="H37" s="171">
        <f>IFERROR(J11*D37, "")</f>
        <v>1.9382271356606275E-5</v>
      </c>
      <c r="I37" s="26"/>
      <c r="J37" s="51"/>
      <c r="K37" s="26"/>
      <c r="L37" s="26"/>
      <c r="M37" s="576" t="s">
        <v>98</v>
      </c>
      <c r="N37" s="622" t="str">
        <f>INDEX('Health Data'!$D:$D, MATCH($B37, 'Health Data'!$F:$F, 0)) &amp; "; "  &amp; INDEX('Health Data'!$E:$E, MATCH($B37, 'Health Data'!$F:$F, 0))</f>
        <v>Increased leukemia and bladder cancer incidence; Sathiakumar, 2021a, b</v>
      </c>
      <c r="O37" s="643">
        <f>INDEX('Health Data'!$K:$K,MATCH(M37,'Health Data'!$F:$F,0))</f>
        <v>6.4400000000000004E-3</v>
      </c>
      <c r="P37" s="596" t="s">
        <v>72</v>
      </c>
      <c r="Q37" s="70" t="s">
        <v>99</v>
      </c>
      <c r="R37" s="170">
        <f>IFERROR(U10*O37, "")</f>
        <v>4.1786336262334957E-4</v>
      </c>
      <c r="S37" s="171">
        <f>IFERROR(U11*O37, "")</f>
        <v>1.9421035899319486E-5</v>
      </c>
      <c r="T37" s="26"/>
      <c r="U37" s="51"/>
      <c r="V37" s="26"/>
    </row>
    <row r="38" spans="1:22" s="17" customFormat="1" ht="24" customHeight="1" thickBot="1">
      <c r="B38" s="576"/>
      <c r="C38" s="623"/>
      <c r="D38" s="644"/>
      <c r="E38" s="55" t="s">
        <v>75</v>
      </c>
      <c r="F38" s="252" t="s">
        <v>99</v>
      </c>
      <c r="G38" s="172">
        <f>IFERROR(J12*D37, "")</f>
        <v>4.065867534246576E-6</v>
      </c>
      <c r="H38" s="173">
        <f>IFERROR(J13*D37, "")</f>
        <v>4.2526113607305942E-6</v>
      </c>
      <c r="I38" s="26"/>
      <c r="J38" s="131"/>
      <c r="K38" s="26"/>
      <c r="L38" s="26"/>
      <c r="M38" s="576"/>
      <c r="N38" s="623"/>
      <c r="O38" s="644"/>
      <c r="P38" s="55" t="s">
        <v>75</v>
      </c>
      <c r="Q38" s="252" t="s">
        <v>99</v>
      </c>
      <c r="R38" s="172">
        <f>IFERROR(U12*O37, "")</f>
        <v>4.0739992693150684E-6</v>
      </c>
      <c r="S38" s="173">
        <f>IFERROR(U13*O37, "")</f>
        <v>4.261116583452055E-6</v>
      </c>
      <c r="T38" s="26"/>
      <c r="U38" s="131"/>
      <c r="V38" s="26"/>
    </row>
    <row r="39" spans="1:22" s="17" customFormat="1">
      <c r="B39" s="576"/>
      <c r="C39" s="20"/>
      <c r="D39" s="86"/>
      <c r="E39" s="86"/>
      <c r="F39" s="134"/>
      <c r="G39" s="131"/>
      <c r="H39" s="26"/>
      <c r="I39" s="131"/>
      <c r="J39" s="26"/>
      <c r="K39" s="26"/>
      <c r="L39" s="26"/>
      <c r="N39" s="20"/>
      <c r="O39" s="86"/>
      <c r="P39" s="85"/>
      <c r="Q39" s="134"/>
      <c r="R39" s="14"/>
      <c r="S39" s="14"/>
      <c r="T39" s="15"/>
    </row>
    <row r="40" spans="1:22" s="17" customFormat="1">
      <c r="B40" s="576"/>
      <c r="C40" s="20"/>
      <c r="D40" s="86"/>
      <c r="E40" s="86"/>
      <c r="F40" s="134"/>
      <c r="G40" s="131"/>
      <c r="H40" s="26"/>
      <c r="I40" s="131"/>
      <c r="J40" s="26"/>
      <c r="K40" s="26"/>
      <c r="L40" s="26"/>
      <c r="N40" s="20"/>
      <c r="O40" s="86"/>
      <c r="P40" s="85"/>
      <c r="Q40" s="134"/>
      <c r="R40" s="14"/>
      <c r="S40" s="14"/>
      <c r="T40" s="15"/>
    </row>
    <row r="41" spans="1:22" s="25" customFormat="1">
      <c r="A41" s="17"/>
      <c r="B41" s="21"/>
      <c r="C41" s="15"/>
      <c r="D41" s="14"/>
      <c r="E41" s="15"/>
      <c r="F41" s="15"/>
      <c r="G41" s="15"/>
      <c r="H41" s="15"/>
      <c r="I41" s="15"/>
      <c r="J41" s="15"/>
      <c r="K41" s="15"/>
      <c r="L41" s="15"/>
      <c r="M41" s="17"/>
      <c r="N41" s="15"/>
      <c r="O41" s="15"/>
      <c r="P41" s="15"/>
      <c r="Q41" s="15"/>
      <c r="R41" s="15"/>
      <c r="S41" s="17"/>
    </row>
    <row r="42" spans="1:22" s="25" customFormat="1">
      <c r="B42" s="14"/>
      <c r="C42" s="15"/>
      <c r="D42" s="14"/>
      <c r="E42" s="15"/>
      <c r="F42" s="15"/>
      <c r="G42" s="15"/>
      <c r="H42" s="15"/>
      <c r="I42" s="15"/>
      <c r="J42" s="15"/>
      <c r="K42" s="15"/>
      <c r="L42" s="15"/>
      <c r="M42" s="17"/>
      <c r="N42" s="15"/>
      <c r="O42" s="15"/>
      <c r="P42" s="15"/>
      <c r="Q42" s="15"/>
      <c r="R42" s="17"/>
    </row>
    <row r="43" spans="1:22" s="17" customFormat="1">
      <c r="A43" s="25"/>
      <c r="B43" s="14"/>
      <c r="C43" s="15"/>
      <c r="D43" s="14"/>
      <c r="E43" s="15"/>
      <c r="F43" s="15"/>
      <c r="G43" s="15"/>
      <c r="H43" s="15"/>
      <c r="I43" s="15"/>
      <c r="J43" s="15"/>
      <c r="K43" s="15"/>
      <c r="L43" s="15"/>
      <c r="N43" s="15"/>
      <c r="O43" s="15"/>
      <c r="P43" s="15"/>
      <c r="Q43" s="15"/>
      <c r="R43" s="15"/>
    </row>
    <row r="44" spans="1:22" s="17" customFormat="1">
      <c r="B44" s="14"/>
      <c r="C44" s="15"/>
      <c r="D44" s="14"/>
      <c r="E44" s="15"/>
      <c r="F44" s="15"/>
      <c r="G44" s="15"/>
      <c r="H44" s="15"/>
      <c r="I44" s="15"/>
      <c r="J44" s="15"/>
      <c r="K44" s="15"/>
      <c r="L44" s="15"/>
      <c r="M44" s="15"/>
      <c r="N44" s="15"/>
      <c r="O44" s="15"/>
      <c r="P44" s="15"/>
      <c r="Q44" s="15"/>
      <c r="R44" s="15"/>
    </row>
    <row r="45" spans="1:22">
      <c r="A45" s="17"/>
    </row>
    <row r="51" spans="1:18">
      <c r="H51" s="17"/>
      <c r="I51" s="17"/>
      <c r="J51" s="17"/>
      <c r="K51" s="17"/>
      <c r="L51" s="17"/>
    </row>
    <row r="56" spans="1:18">
      <c r="N56" s="17"/>
      <c r="O56" s="17"/>
      <c r="P56" s="17"/>
      <c r="Q56" s="17"/>
    </row>
    <row r="57" spans="1:18">
      <c r="C57" s="17"/>
      <c r="D57" s="21"/>
      <c r="E57" s="17"/>
      <c r="F57" s="17"/>
      <c r="G57" s="17"/>
    </row>
    <row r="59" spans="1:18">
      <c r="B59" s="21"/>
    </row>
    <row r="60" spans="1:18">
      <c r="B60" s="32"/>
      <c r="R60" s="17"/>
    </row>
    <row r="61" spans="1:18">
      <c r="B61" s="32"/>
      <c r="H61" s="28"/>
      <c r="I61" s="28"/>
      <c r="J61" s="28"/>
      <c r="K61" s="28"/>
      <c r="L61" s="28"/>
      <c r="M61" s="17"/>
    </row>
    <row r="62" spans="1:18" s="17" customFormat="1">
      <c r="A62" s="15"/>
      <c r="B62" s="32"/>
      <c r="C62" s="15"/>
      <c r="D62" s="14"/>
      <c r="E62" s="15"/>
      <c r="F62" s="15"/>
      <c r="G62" s="15"/>
      <c r="H62" s="28"/>
      <c r="I62" s="28"/>
      <c r="J62" s="28"/>
      <c r="K62" s="28"/>
      <c r="L62" s="28"/>
      <c r="M62" s="15"/>
      <c r="N62" s="15"/>
      <c r="O62" s="15"/>
      <c r="P62" s="15"/>
      <c r="Q62" s="15"/>
      <c r="R62" s="15"/>
    </row>
    <row r="63" spans="1:18">
      <c r="A63" s="17"/>
      <c r="B63" s="32"/>
      <c r="H63" s="27"/>
      <c r="I63" s="27"/>
      <c r="J63" s="27"/>
      <c r="K63" s="27"/>
      <c r="L63" s="27"/>
    </row>
    <row r="64" spans="1:18">
      <c r="B64" s="32"/>
      <c r="H64" s="27"/>
      <c r="I64" s="27"/>
      <c r="J64" s="27"/>
      <c r="K64" s="27"/>
      <c r="L64" s="27"/>
    </row>
    <row r="65" spans="2:17">
      <c r="B65" s="32"/>
    </row>
    <row r="66" spans="2:17">
      <c r="B66" s="32"/>
      <c r="C66" s="31"/>
      <c r="D66" s="32"/>
      <c r="E66" s="31"/>
      <c r="N66" s="27"/>
      <c r="O66" s="27"/>
      <c r="P66" s="27"/>
      <c r="Q66" s="27"/>
    </row>
    <row r="69" spans="2:17">
      <c r="C69" s="75" t="s">
        <v>100</v>
      </c>
      <c r="D69" s="75" t="s">
        <v>101</v>
      </c>
      <c r="N69" s="14"/>
      <c r="O69" s="14"/>
    </row>
    <row r="70" spans="2:17">
      <c r="C70" s="76" t="s">
        <v>102</v>
      </c>
      <c r="D70" s="74">
        <f>H38</f>
        <v>4.2526113607305942E-6</v>
      </c>
      <c r="E70" s="15">
        <f>K38</f>
        <v>0</v>
      </c>
      <c r="O70" s="341"/>
    </row>
    <row r="71" spans="2:17">
      <c r="C71" s="76" t="s">
        <v>103</v>
      </c>
      <c r="D71" s="74">
        <f>H37</f>
        <v>1.9382271356606275E-5</v>
      </c>
      <c r="E71" s="15">
        <f>K37</f>
        <v>0</v>
      </c>
      <c r="O71" s="341"/>
    </row>
    <row r="72" spans="2:17">
      <c r="C72" s="76" t="s">
        <v>104</v>
      </c>
      <c r="D72" s="74">
        <f>G38</f>
        <v>4.065867534246576E-6</v>
      </c>
      <c r="E72" s="15">
        <f>J38</f>
        <v>0</v>
      </c>
      <c r="O72" s="341"/>
    </row>
    <row r="73" spans="2:17">
      <c r="C73" s="76" t="s">
        <v>105</v>
      </c>
      <c r="D73" s="74">
        <f>G37</f>
        <v>4.1702930401531891E-4</v>
      </c>
      <c r="E73" s="15">
        <f>J37</f>
        <v>0</v>
      </c>
      <c r="O73" s="341"/>
    </row>
  </sheetData>
  <sheetProtection sheet="1" objects="1" scenarios="1" formatCells="0" formatColumns="0" formatRows="0"/>
  <dataConsolidate link="1"/>
  <mergeCells count="76">
    <mergeCell ref="R35:S35"/>
    <mergeCell ref="U35:V35"/>
    <mergeCell ref="U28:V28"/>
    <mergeCell ref="U22:V22"/>
    <mergeCell ref="U16:V16"/>
    <mergeCell ref="R16:S16"/>
    <mergeCell ref="R22:S22"/>
    <mergeCell ref="R28:S28"/>
    <mergeCell ref="N2:O2"/>
    <mergeCell ref="F28:F29"/>
    <mergeCell ref="N4:O4"/>
    <mergeCell ref="P8:P9"/>
    <mergeCell ref="O8:O9"/>
    <mergeCell ref="J28:K28"/>
    <mergeCell ref="F5:G5"/>
    <mergeCell ref="J16:K16"/>
    <mergeCell ref="N3:O3"/>
    <mergeCell ref="N8:N9"/>
    <mergeCell ref="P10:P11"/>
    <mergeCell ref="P12:P13"/>
    <mergeCell ref="M18:M19"/>
    <mergeCell ref="M24:M25"/>
    <mergeCell ref="P28:P29"/>
    <mergeCell ref="G16:H16"/>
    <mergeCell ref="F16:F17"/>
    <mergeCell ref="C16:C17"/>
    <mergeCell ref="E28:E29"/>
    <mergeCell ref="C18:C19"/>
    <mergeCell ref="D28:D29"/>
    <mergeCell ref="C28:C29"/>
    <mergeCell ref="D18:D19"/>
    <mergeCell ref="C22:C23"/>
    <mergeCell ref="C24:C25"/>
    <mergeCell ref="G28:H28"/>
    <mergeCell ref="G22:H22"/>
    <mergeCell ref="D37:D38"/>
    <mergeCell ref="N30:N31"/>
    <mergeCell ref="O37:O38"/>
    <mergeCell ref="D22:D23"/>
    <mergeCell ref="E22:E23"/>
    <mergeCell ref="F22:F23"/>
    <mergeCell ref="D24:D25"/>
    <mergeCell ref="J22:K22"/>
    <mergeCell ref="C37:C38"/>
    <mergeCell ref="N37:N38"/>
    <mergeCell ref="M30:M31"/>
    <mergeCell ref="J35:K35"/>
    <mergeCell ref="O30:O31"/>
    <mergeCell ref="G35:H35"/>
    <mergeCell ref="C8:C9"/>
    <mergeCell ref="E8:E9"/>
    <mergeCell ref="E10:E11"/>
    <mergeCell ref="E12:E13"/>
    <mergeCell ref="B30:B31"/>
    <mergeCell ref="C30:C31"/>
    <mergeCell ref="D30:D31"/>
    <mergeCell ref="D16:D17"/>
    <mergeCell ref="B18:B19"/>
    <mergeCell ref="B24:B25"/>
    <mergeCell ref="D8:D9"/>
    <mergeCell ref="E16:E17"/>
    <mergeCell ref="Q28:Q29"/>
    <mergeCell ref="N28:N29"/>
    <mergeCell ref="O28:O29"/>
    <mergeCell ref="P16:P17"/>
    <mergeCell ref="Q16:Q17"/>
    <mergeCell ref="N18:N19"/>
    <mergeCell ref="O18:O19"/>
    <mergeCell ref="N16:N17"/>
    <mergeCell ref="O16:O17"/>
    <mergeCell ref="N22:N23"/>
    <mergeCell ref="O22:O23"/>
    <mergeCell ref="P22:P23"/>
    <mergeCell ref="Q22:Q23"/>
    <mergeCell ref="N24:N25"/>
    <mergeCell ref="O24:O25"/>
  </mergeCells>
  <conditionalFormatting sqref="C20">
    <cfRule type="cellIs" dxfId="964" priority="351" operator="lessThan">
      <formula>$F18</formula>
    </cfRule>
  </conditionalFormatting>
  <conditionalFormatting sqref="F10:J13">
    <cfRule type="cellIs" dxfId="963" priority="35" operator="equal">
      <formula>0</formula>
    </cfRule>
    <cfRule type="containsBlanks" dxfId="962" priority="54" stopIfTrue="1">
      <formula>LEN(TRIM(F10))=0</formula>
    </cfRule>
    <cfRule type="cellIs" dxfId="961" priority="63" operator="lessThan">
      <formula>0.1</formula>
    </cfRule>
    <cfRule type="cellIs" dxfId="960" priority="64" operator="between">
      <formula>0.1</formula>
      <formula>0.999</formula>
    </cfRule>
    <cfRule type="cellIs" dxfId="959" priority="65" operator="between">
      <formula>1</formula>
      <formula>9.999</formula>
    </cfRule>
    <cfRule type="cellIs" dxfId="958" priority="66" operator="between">
      <formula>10</formula>
      <formula>9999.999</formula>
    </cfRule>
    <cfRule type="expression" dxfId="957" priority="67">
      <formula>"&gt;=10000"</formula>
    </cfRule>
    <cfRule type="cellIs" dxfId="956" priority="68" operator="lessThan">
      <formula>0.01</formula>
    </cfRule>
    <cfRule type="cellIs" dxfId="955" priority="69" operator="between">
      <formula>0.01</formula>
      <formula>1</formula>
    </cfRule>
    <cfRule type="cellIs" dxfId="954" priority="70" operator="greaterThanOrEqual">
      <formula>1</formula>
    </cfRule>
  </conditionalFormatting>
  <conditionalFormatting sqref="G24:H25">
    <cfRule type="containsBlanks" dxfId="953" priority="5" stopIfTrue="1">
      <formula>LEN(TRIM(G24))=0</formula>
    </cfRule>
    <cfRule type="cellIs" dxfId="952" priority="6" operator="lessThanOrEqual">
      <formula>0.01</formula>
    </cfRule>
  </conditionalFormatting>
  <conditionalFormatting sqref="G30:H31">
    <cfRule type="containsBlanks" dxfId="951" priority="1" stopIfTrue="1">
      <formula>LEN(TRIM(G30))=0</formula>
    </cfRule>
    <cfRule type="cellIs" dxfId="950" priority="2" operator="lessThanOrEqual">
      <formula>0.01</formula>
    </cfRule>
    <cfRule type="containsBlanks" dxfId="949" priority="4" stopIfTrue="1">
      <formula>LEN(TRIM(G30))=0</formula>
    </cfRule>
  </conditionalFormatting>
  <conditionalFormatting sqref="G24:K25">
    <cfRule type="cellIs" dxfId="948" priority="126" operator="lessThanOrEqual">
      <formula>0.01</formula>
    </cfRule>
    <cfRule type="containsBlanks" dxfId="947" priority="128" stopIfTrue="1">
      <formula>LEN(TRIM(G24))=0</formula>
    </cfRule>
  </conditionalFormatting>
  <conditionalFormatting sqref="G37:K38 R37:V38">
    <cfRule type="cellIs" dxfId="946" priority="347" operator="greaterThan">
      <formula>0.0001</formula>
    </cfRule>
    <cfRule type="cellIs" dxfId="945" priority="349" operator="between">
      <formula>0.000001</formula>
      <formula>0.0001</formula>
    </cfRule>
  </conditionalFormatting>
  <conditionalFormatting sqref="G37:K38">
    <cfRule type="cellIs" dxfId="944" priority="136" operator="equal">
      <formula>0</formula>
    </cfRule>
  </conditionalFormatting>
  <conditionalFormatting sqref="J18:K18 I19:K19 G30:K31 G24:K25">
    <cfRule type="cellIs" dxfId="943" priority="142" operator="lessThan">
      <formula>$F18</formula>
    </cfRule>
  </conditionalFormatting>
  <conditionalFormatting sqref="J18:K18 U18:V18 I19:K19 T19:V19 C20 N20 G24:K25 R24:V25 G30:K31 R30:S31 G37:K38 R37:V38">
    <cfRule type="cellIs" dxfId="942" priority="72" operator="between">
      <formula>1</formula>
      <formula>9.999</formula>
    </cfRule>
    <cfRule type="cellIs" dxfId="941" priority="74" operator="between">
      <formula>10</formula>
      <formula>9999.999</formula>
    </cfRule>
  </conditionalFormatting>
  <conditionalFormatting sqref="N20">
    <cfRule type="cellIs" dxfId="940" priority="109" operator="lessThan">
      <formula>$F18</formula>
    </cfRule>
  </conditionalFormatting>
  <conditionalFormatting sqref="Q10:U13">
    <cfRule type="cellIs" dxfId="939" priority="15" operator="equal">
      <formula>0</formula>
    </cfRule>
    <cfRule type="containsBlanks" dxfId="938" priority="16" stopIfTrue="1">
      <formula>LEN(TRIM(Q10))=0</formula>
    </cfRule>
    <cfRule type="cellIs" dxfId="937" priority="17" operator="lessThan">
      <formula>0.1</formula>
    </cfRule>
    <cfRule type="cellIs" dxfId="936" priority="18" operator="between">
      <formula>0.1</formula>
      <formula>0.999</formula>
    </cfRule>
    <cfRule type="cellIs" dxfId="935" priority="19" operator="between">
      <formula>1</formula>
      <formula>9.999</formula>
    </cfRule>
    <cfRule type="cellIs" dxfId="934" priority="20" operator="between">
      <formula>10</formula>
      <formula>9999.999</formula>
    </cfRule>
    <cfRule type="expression" dxfId="933" priority="21">
      <formula>"&gt;=10000"</formula>
    </cfRule>
    <cfRule type="cellIs" dxfId="932" priority="22" operator="lessThan">
      <formula>0.01</formula>
    </cfRule>
    <cfRule type="cellIs" dxfId="931" priority="23" operator="between">
      <formula>0.01</formula>
      <formula>1</formula>
    </cfRule>
    <cfRule type="cellIs" dxfId="930" priority="24" operator="greaterThanOrEqual">
      <formula>1</formula>
    </cfRule>
  </conditionalFormatting>
  <conditionalFormatting sqref="R24:S25">
    <cfRule type="containsBlanks" dxfId="929" priority="10" stopIfTrue="1">
      <formula>LEN(TRIM(R24))=0</formula>
    </cfRule>
    <cfRule type="cellIs" dxfId="928" priority="11" operator="lessThanOrEqual">
      <formula>0.01</formula>
    </cfRule>
    <cfRule type="cellIs" dxfId="927" priority="103" operator="lessThan">
      <formula>$F24</formula>
    </cfRule>
  </conditionalFormatting>
  <conditionalFormatting sqref="R24:V25 G24:K25 G30:K31 J18:K18 U18:V18 I19:K19 T19:V19 C20 N20 R30:S31 G37:K38 R37:V38">
    <cfRule type="cellIs" dxfId="926" priority="12" operator="lessThan">
      <formula>0.1</formula>
    </cfRule>
    <cfRule type="cellIs" dxfId="925" priority="71" operator="between">
      <formula>0.1</formula>
      <formula>0.999</formula>
    </cfRule>
    <cfRule type="cellIs" dxfId="924" priority="75" operator="greaterThanOrEqual">
      <formula>10000</formula>
    </cfRule>
  </conditionalFormatting>
  <conditionalFormatting sqref="R24:V25 N20 U18:V18 T19:V19 R30:S31 R37:V38 J18:K18 I19:K19 C20 G30:K31 G37:K38">
    <cfRule type="containsBlanks" dxfId="923" priority="133" stopIfTrue="1">
      <formula>LEN(TRIM(C18))=0</formula>
    </cfRule>
  </conditionalFormatting>
  <conditionalFormatting sqref="R24:V25">
    <cfRule type="cellIs" dxfId="922" priority="110" operator="greaterThan">
      <formula>0.01</formula>
    </cfRule>
  </conditionalFormatting>
  <conditionalFormatting sqref="R37:V38">
    <cfRule type="cellIs" dxfId="921" priority="107" operator="equal">
      <formula>0</formula>
    </cfRule>
  </conditionalFormatting>
  <conditionalFormatting sqref="U18:V18 T19:V19 R30:S31">
    <cfRule type="cellIs" dxfId="920" priority="108" operator="lessThan">
      <formula>$F18</formula>
    </cfRule>
  </conditionalFormatting>
  <dataValidations count="1">
    <dataValidation allowBlank="1" showErrorMessage="1" sqref="C8:D8 C12:C13 F8:F9 G8 N8:O8 N12:N13 Q8:Q9 R8" xr:uid="{00000000-0002-0000-0200-000005000000}"/>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0688B23-6125-49FA-9B9F-BE3A00B4E2DD}">
          <x14:formula1>
            <xm:f>'List Values'!$E$17:$E$21</xm:f>
          </x14:formula1>
          <xm:sqref>G4</xm:sqref>
        </x14:dataValidation>
        <x14:dataValidation type="list" allowBlank="1" showInputMessage="1" showErrorMessage="1" xr:uid="{E5526D17-97EC-4AA5-A666-8D2A0F9CF0D6}">
          <x14:formula1>
            <xm:f>'List Values'!#REF!</xm:f>
          </x14:formula1>
          <xm:sqref>H4</xm:sqref>
        </x14:dataValidation>
        <x14:dataValidation type="list" allowBlank="1" showInputMessage="1" showErrorMessage="1" xr:uid="{7A257FB3-03C7-4DEF-9441-F0399894DF14}">
          <x14:formula1>
            <xm:f>'List Values'!$B$2:$B$57</xm:f>
          </x14:formula1>
          <xm:sqref>C4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4E7FE-9D99-4B66-A2F9-D57F9F4A70CF}">
  <sheetPr>
    <tabColor rgb="FF92D050"/>
  </sheetPr>
  <dimension ref="A2:AB504"/>
  <sheetViews>
    <sheetView zoomScale="90" zoomScaleNormal="90" workbookViewId="0">
      <pane xSplit="7" ySplit="8" topLeftCell="H94" activePane="bottomRight" state="frozen"/>
      <selection pane="bottomRight" activeCell="K4" sqref="K4:R4"/>
      <selection pane="bottomLeft" activeCell="A9" sqref="A9"/>
      <selection pane="topRight" activeCell="H1" sqref="H1"/>
    </sheetView>
  </sheetViews>
  <sheetFormatPr defaultColWidth="9.28515625" defaultRowHeight="14.45"/>
  <cols>
    <col min="1" max="1" width="2.7109375" style="2" customWidth="1"/>
    <col min="2" max="2" width="7.42578125" style="193" customWidth="1"/>
    <col min="3" max="3" width="11.28515625" style="193" customWidth="1"/>
    <col min="4" max="4" width="10" style="193" customWidth="1"/>
    <col min="5" max="5" width="15.28515625" style="2" customWidth="1"/>
    <col min="6" max="6" width="19.28515625" style="2" customWidth="1"/>
    <col min="7" max="7" width="17.28515625" style="2" customWidth="1"/>
    <col min="8" max="8" width="17.85546875" style="2" customWidth="1"/>
    <col min="9" max="10" width="11.28515625" style="2" customWidth="1"/>
    <col min="11" max="11" width="12.42578125" style="2" hidden="1" customWidth="1"/>
    <col min="12" max="12" width="12.42578125" style="2" customWidth="1"/>
    <col min="13" max="13" width="15.28515625" style="2" customWidth="1"/>
    <col min="14" max="14" width="11.28515625" style="2" customWidth="1"/>
    <col min="15" max="15" width="12.5703125" style="2" hidden="1" customWidth="1"/>
    <col min="16" max="16" width="12.5703125" style="2" customWidth="1"/>
    <col min="17" max="17" width="14.140625" style="2" customWidth="1"/>
    <col min="18" max="18" width="12.7109375" style="2" customWidth="1"/>
    <col min="19" max="19" width="9.28515625" style="2" bestFit="1" customWidth="1"/>
    <col min="20" max="20" width="16.5703125" style="2" hidden="1" customWidth="1"/>
    <col min="21" max="21" width="16.5703125" style="2" customWidth="1"/>
    <col min="22" max="22" width="19.42578125" style="2" customWidth="1"/>
    <col min="23" max="23" width="21" style="2" customWidth="1"/>
    <col min="24" max="24" width="9.28515625" style="2" customWidth="1"/>
    <col min="25" max="25" width="10.85546875" style="2" customWidth="1"/>
    <col min="26" max="27" width="14.28515625" style="2" customWidth="1"/>
    <col min="28" max="28" width="12.7109375" style="2" customWidth="1"/>
    <col min="29" max="16384" width="9.28515625" style="2"/>
  </cols>
  <sheetData>
    <row r="2" spans="1:28">
      <c r="B2" s="192" t="s">
        <v>106</v>
      </c>
    </row>
    <row r="3" spans="1:28" ht="15" thickBot="1">
      <c r="B3" s="192"/>
    </row>
    <row r="4" spans="1:28" ht="15" thickBot="1">
      <c r="K4" s="689" t="s">
        <v>107</v>
      </c>
      <c r="L4" s="690"/>
      <c r="M4" s="690"/>
      <c r="N4" s="690"/>
      <c r="O4" s="690"/>
      <c r="P4" s="690"/>
      <c r="Q4" s="690"/>
      <c r="R4" s="691"/>
    </row>
    <row r="5" spans="1:28" ht="29.45" thickBot="1">
      <c r="J5" s="39" t="s">
        <v>108</v>
      </c>
      <c r="K5" s="357">
        <f>'Health Data'!H7</f>
        <v>0</v>
      </c>
      <c r="L5" s="357">
        <f>'Health Data'!H8</f>
        <v>30</v>
      </c>
      <c r="M5" s="357">
        <f>'Health Data'!H9</f>
        <v>30</v>
      </c>
      <c r="N5" s="358">
        <f>'Health Data'!Q10</f>
        <v>1E-4</v>
      </c>
      <c r="O5" s="359"/>
      <c r="P5" s="359"/>
      <c r="Q5" s="359"/>
      <c r="R5" s="360"/>
    </row>
    <row r="6" spans="1:28" ht="15.6" thickBot="1">
      <c r="E6" s="194"/>
      <c r="L6" s="292" t="s">
        <v>84</v>
      </c>
      <c r="W6" s="195" t="s">
        <v>109</v>
      </c>
      <c r="X6" s="254"/>
    </row>
    <row r="7" spans="1:28" ht="15" thickBot="1">
      <c r="B7" s="692" t="s">
        <v>110</v>
      </c>
      <c r="C7" s="692" t="s">
        <v>111</v>
      </c>
      <c r="D7" s="692" t="s">
        <v>112</v>
      </c>
      <c r="E7" s="694" t="s">
        <v>113</v>
      </c>
      <c r="F7" s="696" t="s">
        <v>114</v>
      </c>
      <c r="G7" s="696" t="s">
        <v>115</v>
      </c>
      <c r="H7" s="696" t="s">
        <v>111</v>
      </c>
      <c r="I7" s="696" t="s">
        <v>116</v>
      </c>
      <c r="J7" s="696" t="s">
        <v>57</v>
      </c>
      <c r="K7" s="698" t="s">
        <v>117</v>
      </c>
      <c r="L7" s="699"/>
      <c r="M7" s="699"/>
      <c r="N7" s="700"/>
      <c r="O7" s="699" t="s">
        <v>118</v>
      </c>
      <c r="P7" s="699"/>
      <c r="Q7" s="699"/>
      <c r="R7" s="701"/>
      <c r="T7" s="686" t="s">
        <v>119</v>
      </c>
      <c r="U7" s="687"/>
      <c r="V7" s="687"/>
      <c r="W7" s="688"/>
    </row>
    <row r="8" spans="1:28" ht="63" thickBot="1">
      <c r="A8" s="196"/>
      <c r="B8" s="693"/>
      <c r="C8" s="693"/>
      <c r="D8" s="693"/>
      <c r="E8" s="695"/>
      <c r="F8" s="697"/>
      <c r="G8" s="697"/>
      <c r="H8" s="697"/>
      <c r="I8" s="697"/>
      <c r="J8" s="697"/>
      <c r="K8" s="591" t="str">
        <f>"Acute Non-cancer (bench­mark MOE = " &amp; K5 &amp; " (inhalation)"</f>
        <v>Acute Non-cancer (bench­mark MOE = 0 (inhalation)</v>
      </c>
      <c r="L8" s="197" t="str">
        <f xml:space="preserve"> "Intermediate Non-cancer (bench­mark MOE = " &amp; L5 &amp; " (inhalation)"</f>
        <v>Intermediate Non-cancer (bench­mark MOE = 30 (inhalation)</v>
      </c>
      <c r="M8" s="197" t="str">
        <f xml:space="preserve"> "Chronic Non-cancer (bench­mark MOE = " &amp; M5 &amp; " (inhalation)"</f>
        <v>Chronic Non-cancer (bench­mark MOE = 30 (inhalation)</v>
      </c>
      <c r="N8" s="539" t="s">
        <v>120</v>
      </c>
      <c r="O8" s="197" t="str">
        <f xml:space="preserve"> "Intermediate Non-cancer (bench­mark MOE = " &amp; O5 &amp; " (inhalation)"</f>
        <v>Intermediate Non-cancer (bench­mark MOE =  (inhalation)</v>
      </c>
      <c r="P8" s="197" t="str">
        <f xml:space="preserve"> "Intermediate Non-cancer (bench­mark MOE = " &amp; P5 &amp; " (inhalation)"</f>
        <v>Intermediate Non-cancer (bench­mark MOE =  (inhalation)</v>
      </c>
      <c r="Q8" s="197" t="str">
        <f xml:space="preserve"> "Chronic Non-cancer (bench­mark MOE = " &amp; Q5 &amp; " (inhalation)"</f>
        <v>Chronic Non-cancer (bench­mark MOE =  (inhalation)</v>
      </c>
      <c r="R8" s="197" t="s">
        <v>120</v>
      </c>
      <c r="T8" s="591" t="s">
        <v>121</v>
      </c>
      <c r="U8" s="197" t="s">
        <v>122</v>
      </c>
      <c r="V8" s="197" t="s">
        <v>123</v>
      </c>
      <c r="W8" s="197" t="s">
        <v>124</v>
      </c>
      <c r="Z8" s="198" t="s">
        <v>125</v>
      </c>
      <c r="AA8" s="199" t="s">
        <v>126</v>
      </c>
      <c r="AB8" s="200" t="s">
        <v>127</v>
      </c>
    </row>
    <row r="9" spans="1:28" ht="15.75" customHeight="1" thickBot="1">
      <c r="B9" s="201" t="s">
        <v>128</v>
      </c>
      <c r="C9" s="202" t="s">
        <v>70</v>
      </c>
      <c r="D9" s="202" t="s">
        <v>129</v>
      </c>
      <c r="E9" s="680" t="s">
        <v>130</v>
      </c>
      <c r="F9" s="680" t="s">
        <v>131</v>
      </c>
      <c r="G9" s="683" t="s">
        <v>132</v>
      </c>
      <c r="H9" s="653" t="s">
        <v>133</v>
      </c>
      <c r="I9" s="653" t="s">
        <v>108</v>
      </c>
      <c r="J9" s="657" t="s">
        <v>75</v>
      </c>
      <c r="K9" s="659"/>
      <c r="L9" s="649">
        <f>IFERROR(VLOOKUP($D9,$Y$9:$AB$9,2,FALSE)/IF($D9="Inhalation",IF($J9="Central Tendency",SUMIFS('Inhalation Exposure'!$O$5:$O$162,'Inhalation Exposure'!$B$5:$B$162,$B9,'Inhalation Exposure'!$D$5:$D$162,$C9),SUMIFS('Inhalation Exposure'!$N$5:$N$162,'Inhalation Exposure'!$B$5:$B$162,$B9,'Inhalation Exposure'!$D$5:$D$162,$C9))),"--")</f>
        <v>906.11736475920952</v>
      </c>
      <c r="M9" s="649">
        <f>IFERROR(VLOOKUP($D9,$Y$9:$AB$9,3,FALSE)/IF($D9="Inhalation",IF($J9="Central Tendency",SUMIFS('Inhalation Exposure'!$Q$5:$Q$162,'Inhalation Exposure'!$B$5:$B$162,$B9,'Inhalation Exposure'!$D$5:$D$162,$C9),SUMIFS('Inhalation Exposure'!$P$5:$P$162,'Inhalation Exposure'!$B$5:$B$162,$B9,'Inhalation Exposure'!$D$5:$D$162,$C9))),"--")</f>
        <v>970.14965853552678</v>
      </c>
      <c r="N9" s="664">
        <f>IFERROR(VLOOKUP($D9,$Y$9:$AB$9,4,FALSE)*IF($D9="Inhalation",IF($J9="Central Tendency",SUMIFS('Inhalation Exposure'!$S$5:$S$162,'Inhalation Exposure'!$B$5:$B$162,$B9,'Inhalation Exposure'!$D$5:$D$162,$C9),SUMIFS('Inhalation Exposure'!$R$5:$R$162,'Inhalation Exposure'!$B$5:$B$162,$B9,'Inhalation Exposure'!$D$5:$D$162,$C9))),"--")</f>
        <v>4.065867534246576E-6</v>
      </c>
      <c r="O9" s="203">
        <f>IFERROR(K9*T9, "--")</f>
        <v>0</v>
      </c>
      <c r="P9" s="203">
        <f>IFERROR(L9*U9, "--")</f>
        <v>9061.1736475920952</v>
      </c>
      <c r="Q9" s="203">
        <f>IFERROR(M9*V9, "--")</f>
        <v>9701.4965853552676</v>
      </c>
      <c r="R9" s="204">
        <f>IFERROR(N9/W9, "--")</f>
        <v>4.065867534246576E-7</v>
      </c>
      <c r="T9" s="205">
        <v>10</v>
      </c>
      <c r="U9" s="206">
        <v>10</v>
      </c>
      <c r="V9" s="206">
        <v>10</v>
      </c>
      <c r="W9" s="207">
        <v>10</v>
      </c>
      <c r="Y9" s="335" t="s">
        <v>129</v>
      </c>
      <c r="Z9" s="285">
        <f>'Health Data'!G8</f>
        <v>2.5</v>
      </c>
      <c r="AA9" s="208">
        <f>'Health Data'!G9</f>
        <v>2.5</v>
      </c>
      <c r="AB9" s="350">
        <f>'Health Data'!K10</f>
        <v>6.4400000000000004E-3</v>
      </c>
    </row>
    <row r="10" spans="1:28" ht="15" thickBot="1">
      <c r="B10" s="201" t="s">
        <v>128</v>
      </c>
      <c r="C10" s="202" t="s">
        <v>70</v>
      </c>
      <c r="D10" s="202" t="s">
        <v>129</v>
      </c>
      <c r="E10" s="681"/>
      <c r="F10" s="681"/>
      <c r="G10" s="678"/>
      <c r="H10" s="669"/>
      <c r="I10" s="669"/>
      <c r="J10" s="662"/>
      <c r="K10" s="660"/>
      <c r="L10" s="650"/>
      <c r="M10" s="650"/>
      <c r="N10" s="665"/>
      <c r="O10" s="582" t="str">
        <f>CONCATENATE("(APF ",T9,")")</f>
        <v>(APF 10)</v>
      </c>
      <c r="P10" s="582" t="str">
        <f>CONCATENATE("(APF ",U9,")")</f>
        <v>(APF 10)</v>
      </c>
      <c r="Q10" s="582" t="str">
        <f>CONCATENATE("(APF ",V9,")")</f>
        <v>(APF 10)</v>
      </c>
      <c r="R10" s="582" t="str">
        <f>CONCATENATE("(APF ",W9,")")</f>
        <v>(APF 10)</v>
      </c>
      <c r="T10" s="209" t="s">
        <v>134</v>
      </c>
      <c r="U10" s="210" t="s">
        <v>134</v>
      </c>
      <c r="V10" s="210" t="s">
        <v>134</v>
      </c>
      <c r="W10" s="211" t="s">
        <v>134</v>
      </c>
      <c r="Y10" s="289"/>
      <c r="Z10" s="290"/>
      <c r="AA10" s="290"/>
      <c r="AB10" s="291"/>
    </row>
    <row r="11" spans="1:28" ht="15" thickBot="1">
      <c r="B11" s="201" t="s">
        <v>128</v>
      </c>
      <c r="C11" s="202" t="s">
        <v>70</v>
      </c>
      <c r="D11" s="202" t="s">
        <v>129</v>
      </c>
      <c r="E11" s="681"/>
      <c r="F11" s="681"/>
      <c r="G11" s="678"/>
      <c r="H11" s="669"/>
      <c r="I11" s="669"/>
      <c r="J11" s="657" t="s">
        <v>135</v>
      </c>
      <c r="K11" s="659"/>
      <c r="L11" s="649">
        <f>IFERROR(VLOOKUP($D11,$Y$9:$AB$9,2,FALSE)/IF($D11="Inhalation",IF($J11="Central Tendency",SUMIFS('Inhalation Exposure'!$O$5:$O$162,'Inhalation Exposure'!$B$5:$B$162,$B11,'Inhalation Exposure'!$D$5:$D$162,$C11),SUMIFS('Inhalation Exposure'!$N$5:$N$162,'Inhalation Exposure'!$B$5:$B$162,$B11,'Inhalation Exposure'!$D$5:$D$162,$C11))),"--")</f>
        <v>11.399069531206635</v>
      </c>
      <c r="M11" s="649">
        <f>IFERROR(VLOOKUP($D11,$Y$9:$AB$9,3,FALSE)/IF($D11="Inhalation",IF($J11="Central Tendency",SUMIFS('Inhalation Exposure'!$Q$5:$Q$162,'Inhalation Exposure'!$B$5:$B$162,$B11,'Inhalation Exposure'!$D$5:$D$162,$C11),SUMIFS('Inhalation Exposure'!$P$5:$P$162,'Inhalation Exposure'!$B$5:$B$162,$B11,'Inhalation Exposure'!$D$5:$D$162,$C11))),"--")</f>
        <v>12.204603778078555</v>
      </c>
      <c r="N11" s="664">
        <f>IFERROR(VLOOKUP($D11,$Y$9:$AB$9,4,FALSE)*IF($D11="Inhalation",IF($J11="Central Tendency",SUMIFS('Inhalation Exposure'!$S$5:$S$162,'Inhalation Exposure'!$B$5:$B$162,$B11,'Inhalation Exposure'!$D$5:$D$162,$C11),SUMIFS('Inhalation Exposure'!$R$5:$R$162,'Inhalation Exposure'!$B$5:$B$162,$B11,'Inhalation Exposure'!$D$5:$D$162,$C11))),"--")</f>
        <v>4.1702930401531891E-4</v>
      </c>
      <c r="O11" s="203">
        <f>IFERROR(K11*T11, "--")</f>
        <v>0</v>
      </c>
      <c r="P11" s="203">
        <f>IFERROR(L11*U11, "--")</f>
        <v>113.99069531206635</v>
      </c>
      <c r="Q11" s="203">
        <f>IFERROR(M11*V11, "--")</f>
        <v>122.04603778078555</v>
      </c>
      <c r="R11" s="204">
        <f>IFERROR(N11/W11, "--")</f>
        <v>4.1702930401531888E-5</v>
      </c>
      <c r="T11" s="212">
        <v>10</v>
      </c>
      <c r="U11" s="213">
        <v>10</v>
      </c>
      <c r="V11" s="213">
        <v>10</v>
      </c>
      <c r="W11" s="214">
        <v>10</v>
      </c>
      <c r="AB11" s="215"/>
    </row>
    <row r="12" spans="1:28" ht="15" thickBot="1">
      <c r="B12" s="201" t="s">
        <v>128</v>
      </c>
      <c r="C12" s="202" t="s">
        <v>70</v>
      </c>
      <c r="D12" s="202" t="s">
        <v>129</v>
      </c>
      <c r="E12" s="681"/>
      <c r="F12" s="681"/>
      <c r="G12" s="678"/>
      <c r="H12" s="670"/>
      <c r="I12" s="670"/>
      <c r="J12" s="658"/>
      <c r="K12" s="660"/>
      <c r="L12" s="650"/>
      <c r="M12" s="650"/>
      <c r="N12" s="665"/>
      <c r="O12" s="584" t="str">
        <f>CONCATENATE("(APF ",T11,")")</f>
        <v>(APF 10)</v>
      </c>
      <c r="P12" s="584" t="str">
        <f>CONCATENATE("(APF ",U11,")")</f>
        <v>(APF 10)</v>
      </c>
      <c r="Q12" s="584" t="str">
        <f>CONCATENATE("(APF ",V11,")")</f>
        <v>(APF 10)</v>
      </c>
      <c r="R12" s="584" t="str">
        <f>CONCATENATE("(APF ",W11,")")</f>
        <v>(APF 10)</v>
      </c>
      <c r="T12" s="216" t="s">
        <v>134</v>
      </c>
      <c r="U12" s="217" t="s">
        <v>134</v>
      </c>
      <c r="V12" s="217" t="s">
        <v>134</v>
      </c>
      <c r="W12" s="218" t="s">
        <v>134</v>
      </c>
    </row>
    <row r="13" spans="1:28" ht="15.75" customHeight="1" thickTop="1" thickBot="1">
      <c r="B13" s="201" t="s">
        <v>136</v>
      </c>
      <c r="C13" s="202" t="s">
        <v>70</v>
      </c>
      <c r="D13" s="202" t="s">
        <v>129</v>
      </c>
      <c r="E13" s="681"/>
      <c r="F13" s="681"/>
      <c r="G13" s="678"/>
      <c r="H13" s="668" t="s">
        <v>137</v>
      </c>
      <c r="I13" s="668" t="s">
        <v>108</v>
      </c>
      <c r="J13" s="671" t="s">
        <v>75</v>
      </c>
      <c r="K13" s="590"/>
      <c r="L13" s="649">
        <f>IFERROR(VLOOKUP($D13,$Y$9:$AB$9,2,FALSE)/IF($D13="Inhalation",IF($J13="Central Tendency",SUMIFS('Inhalation Exposure'!$O$5:$O$162,'Inhalation Exposure'!$B$5:$B$162,$B13,'Inhalation Exposure'!$D$5:$D$162,$C13),SUMIFS('Inhalation Exposure'!$N$5:$N$162,'Inhalation Exposure'!$B$5:$B$162,$B13,'Inhalation Exposure'!$D$5:$D$162,$C13))),"--")</f>
        <v>59.594594594594589</v>
      </c>
      <c r="M13" s="649">
        <f>IFERROR(VLOOKUP($D13,$Y$9:$AB$9,3,FALSE)/IF($D13="Inhalation",IF($J13="Central Tendency",SUMIFS('Inhalation Exposure'!$Q$5:$Q$162,'Inhalation Exposure'!$B$5:$B$162,$B13,'Inhalation Exposure'!$D$5:$D$162,$C13),SUMIFS('Inhalation Exposure'!$P$5:$P$162,'Inhalation Exposure'!$B$5:$B$162,$B13,'Inhalation Exposure'!$D$5:$D$162,$C13))),"--")</f>
        <v>725.06756756756749</v>
      </c>
      <c r="N13" s="664">
        <f>IFERROR(VLOOKUP($D13,$Y$9:$AB$9,4,FALSE)*IF($D13="Inhalation",IF($J13="Central Tendency",SUMIFS('Inhalation Exposure'!$S$5:$S$162,'Inhalation Exposure'!$B$5:$B$162,$B13,'Inhalation Exposure'!$D$5:$D$162,$C13),SUMIFS('Inhalation Exposure'!$R$5:$R$162,'Inhalation Exposure'!$B$5:$B$162,$B13,'Inhalation Exposure'!$D$5:$D$162,$C13))),"--")</f>
        <v>5.4401826484018271E-6</v>
      </c>
      <c r="O13" s="203">
        <f>IFERROR(K17*T13, "--")</f>
        <v>0</v>
      </c>
      <c r="P13" s="203">
        <f>IFERROR(L13*U13, "--")</f>
        <v>595.94594594594594</v>
      </c>
      <c r="Q13" s="203">
        <f>IFERROR(M13*V13, "--")</f>
        <v>7250.6756756756749</v>
      </c>
      <c r="R13" s="204">
        <f>IFERROR(N13/W13, "--")</f>
        <v>5.4401826484018275E-7</v>
      </c>
      <c r="T13" s="205">
        <v>10</v>
      </c>
      <c r="U13" s="206">
        <v>10</v>
      </c>
      <c r="V13" s="206">
        <v>10</v>
      </c>
      <c r="W13" s="207">
        <v>10</v>
      </c>
    </row>
    <row r="14" spans="1:28" ht="15" thickBot="1">
      <c r="B14" s="201" t="s">
        <v>136</v>
      </c>
      <c r="C14" s="202" t="s">
        <v>70</v>
      </c>
      <c r="D14" s="202" t="s">
        <v>129</v>
      </c>
      <c r="E14" s="681"/>
      <c r="F14" s="681"/>
      <c r="G14" s="678"/>
      <c r="H14" s="669"/>
      <c r="I14" s="669"/>
      <c r="J14" s="662"/>
      <c r="K14" s="586"/>
      <c r="L14" s="650"/>
      <c r="M14" s="650"/>
      <c r="N14" s="665"/>
      <c r="O14" s="582" t="str">
        <f>CONCATENATE("(APF ",T13,")")</f>
        <v>(APF 10)</v>
      </c>
      <c r="P14" s="582" t="str">
        <f>CONCATENATE("(APF ",U13,")")</f>
        <v>(APF 10)</v>
      </c>
      <c r="Q14" s="582" t="str">
        <f>CONCATENATE("(APF ",V13,")")</f>
        <v>(APF 10)</v>
      </c>
      <c r="R14" s="582" t="str">
        <f>CONCATENATE("(APF ",W13,")")</f>
        <v>(APF 10)</v>
      </c>
      <c r="T14" s="209" t="s">
        <v>134</v>
      </c>
      <c r="U14" s="210" t="s">
        <v>134</v>
      </c>
      <c r="V14" s="210" t="s">
        <v>134</v>
      </c>
      <c r="W14" s="211" t="s">
        <v>134</v>
      </c>
    </row>
    <row r="15" spans="1:28" ht="15" thickBot="1">
      <c r="B15" s="201" t="s">
        <v>136</v>
      </c>
      <c r="C15" s="202" t="s">
        <v>70</v>
      </c>
      <c r="D15" s="202" t="s">
        <v>129</v>
      </c>
      <c r="E15" s="681"/>
      <c r="F15" s="681"/>
      <c r="G15" s="678"/>
      <c r="H15" s="669"/>
      <c r="I15" s="669"/>
      <c r="J15" s="657" t="s">
        <v>135</v>
      </c>
      <c r="K15" s="586"/>
      <c r="L15" s="649">
        <f>IFERROR(VLOOKUP($D15,$Y$9:$AB$9,2,FALSE)/IF($D15="Inhalation",IF($J15="Central Tendency",SUMIFS('Inhalation Exposure'!$O$5:$O$162,'Inhalation Exposure'!$B$5:$B$162,$B15,'Inhalation Exposure'!$D$5:$D$162,$C15),SUMIFS('Inhalation Exposure'!$N$5:$N$162,'Inhalation Exposure'!$B$5:$B$162,$B15,'Inhalation Exposure'!$D$5:$D$162,$C15))),"--")</f>
        <v>28.125</v>
      </c>
      <c r="M15" s="649">
        <f>IFERROR(VLOOKUP($D15,$Y$9:$AB$9,3,FALSE)/IF($D15="Inhalation",IF($J15="Central Tendency",SUMIFS('Inhalation Exposure'!$Q$5:$Q$162,'Inhalation Exposure'!$B$5:$B$162,$B15,'Inhalation Exposure'!$D$5:$D$162,$C15),SUMIFS('Inhalation Exposure'!$P$5:$P$162,'Inhalation Exposure'!$B$5:$B$162,$B15,'Inhalation Exposure'!$D$5:$D$162,$C15))),"--")</f>
        <v>342.18749999999994</v>
      </c>
      <c r="N15" s="664">
        <f>IFERROR(VLOOKUP($D15,$Y$9:$AB$9,4,FALSE)*IF($D15="Inhalation",IF($J15="Central Tendency",SUMIFS('Inhalation Exposure'!$S$5:$S$162,'Inhalation Exposure'!$B$5:$B$162,$B15,'Inhalation Exposure'!$D$5:$D$162,$C15),SUMIFS('Inhalation Exposure'!$R$5:$R$162,'Inhalation Exposure'!$B$5:$B$162,$B15,'Inhalation Exposure'!$D$5:$D$162,$C15))),"--")</f>
        <v>1.4873943143320078E-5</v>
      </c>
      <c r="O15" s="203">
        <f>IFERROR(K19*T15, "--")</f>
        <v>0</v>
      </c>
      <c r="P15" s="203">
        <f>IFERROR(L15*U15, "--")</f>
        <v>281.25</v>
      </c>
      <c r="Q15" s="203">
        <f>IFERROR(M15*V15, "--")</f>
        <v>3421.8749999999995</v>
      </c>
      <c r="R15" s="204">
        <f>IFERROR(N15/W15, "--")</f>
        <v>1.4873943143320078E-6</v>
      </c>
      <c r="T15" s="212">
        <v>10</v>
      </c>
      <c r="U15" s="213">
        <v>10</v>
      </c>
      <c r="V15" s="213">
        <v>10</v>
      </c>
      <c r="W15" s="214">
        <v>10</v>
      </c>
    </row>
    <row r="16" spans="1:28" ht="15" thickBot="1">
      <c r="B16" s="201" t="s">
        <v>136</v>
      </c>
      <c r="C16" s="202" t="s">
        <v>70</v>
      </c>
      <c r="D16" s="202" t="s">
        <v>129</v>
      </c>
      <c r="E16" s="681"/>
      <c r="F16" s="681"/>
      <c r="G16" s="678"/>
      <c r="H16" s="670"/>
      <c r="I16" s="670"/>
      <c r="J16" s="658"/>
      <c r="K16" s="583"/>
      <c r="L16" s="650"/>
      <c r="M16" s="650"/>
      <c r="N16" s="665"/>
      <c r="O16" s="584" t="str">
        <f>CONCATENATE("(APF ",T15,")")</f>
        <v>(APF 10)</v>
      </c>
      <c r="P16" s="584" t="str">
        <f>CONCATENATE("(APF ",U15,")")</f>
        <v>(APF 10)</v>
      </c>
      <c r="Q16" s="584" t="str">
        <f>CONCATENATE("(APF ",V15,")")</f>
        <v>(APF 10)</v>
      </c>
      <c r="R16" s="584" t="str">
        <f>CONCATENATE("(APF ",W15,")")</f>
        <v>(APF 10)</v>
      </c>
      <c r="T16" s="216" t="s">
        <v>134</v>
      </c>
      <c r="U16" s="217" t="s">
        <v>134</v>
      </c>
      <c r="V16" s="217" t="s">
        <v>134</v>
      </c>
      <c r="W16" s="218" t="s">
        <v>134</v>
      </c>
    </row>
    <row r="17" spans="2:28" ht="15.6" thickTop="1" thickBot="1">
      <c r="B17" s="201" t="s">
        <v>138</v>
      </c>
      <c r="C17" s="202" t="s">
        <v>70</v>
      </c>
      <c r="D17" s="202" t="s">
        <v>129</v>
      </c>
      <c r="E17" s="681"/>
      <c r="F17" s="681"/>
      <c r="G17" s="678"/>
      <c r="H17" s="668" t="s">
        <v>139</v>
      </c>
      <c r="I17" s="668" t="s">
        <v>108</v>
      </c>
      <c r="J17" s="671" t="s">
        <v>75</v>
      </c>
      <c r="K17" s="667"/>
      <c r="L17" s="649">
        <f>IFERROR(VLOOKUP($D17,$Y$9:$AB$9,2,FALSE)/IF($D17="Inhalation",IF($J17="Central Tendency",SUMIFS('Inhalation Exposure'!$O$5:$O$162,'Inhalation Exposure'!$B$5:$B$162,$B17,'Inhalation Exposure'!$D$5:$D$162,$C17),SUMIFS('Inhalation Exposure'!$N$5:$N$162,'Inhalation Exposure'!$B$5:$B$162,$B17,'Inhalation Exposure'!$D$5:$D$162,$C17))),"--")</f>
        <v>19234.083948184336</v>
      </c>
      <c r="M17" s="655">
        <f>IFERROR(VLOOKUP($D17,$Y$9:$AB$9,3,FALSE)/IF($D17="Inhalation",IF($J17="Central Tendency",SUMIFS('Inhalation Exposure'!$Q$5:$Q$162,'Inhalation Exposure'!$B$5:$B$162,$B17,'Inhalation Exposure'!$D$5:$D$162,$C17),SUMIFS('Inhalation Exposure'!$P$5:$P$162,'Inhalation Exposure'!$B$5:$B$162,$B17,'Inhalation Exposure'!$D$5:$D$162,$C17))),"--")</f>
        <v>20593.292547189361</v>
      </c>
      <c r="N17" s="651">
        <f>IFERROR(VLOOKUP($D17,$Y$9:$AB$9,4,FALSE)*IF($D17="Inhalation",IF($J17="Central Tendency",SUMIFS('Inhalation Exposure'!$S$5:$S$162,'Inhalation Exposure'!$B$5:$B$162,$B17,'Inhalation Exposure'!$D$5:$D$162,$C17),SUMIFS('Inhalation Exposure'!$R$5:$R$162,'Inhalation Exposure'!$B$5:$B$162,$B17,'Inhalation Exposure'!$D$5:$D$162,$C17))),"--")</f>
        <v>1.9154294977168951E-7</v>
      </c>
      <c r="O17" s="553">
        <f>IFERROR(K29*T17, "--")</f>
        <v>0</v>
      </c>
      <c r="P17" s="553">
        <f>IFERROR(L17*U17, "--")</f>
        <v>192340.83948184334</v>
      </c>
      <c r="Q17" s="553">
        <f>IFERROR(M17*V17, "--")</f>
        <v>205932.92547189363</v>
      </c>
      <c r="R17" s="554">
        <f>IFERROR(N17/W17, "--")</f>
        <v>1.915429497716895E-8</v>
      </c>
      <c r="T17" s="205">
        <v>10</v>
      </c>
      <c r="U17" s="206">
        <v>10</v>
      </c>
      <c r="V17" s="206">
        <v>10</v>
      </c>
      <c r="W17" s="207">
        <v>10</v>
      </c>
    </row>
    <row r="18" spans="2:28" ht="15" thickBot="1">
      <c r="B18" s="201" t="s">
        <v>138</v>
      </c>
      <c r="C18" s="202" t="s">
        <v>70</v>
      </c>
      <c r="D18" s="202" t="s">
        <v>129</v>
      </c>
      <c r="E18" s="681"/>
      <c r="F18" s="681"/>
      <c r="G18" s="678"/>
      <c r="H18" s="669"/>
      <c r="I18" s="669"/>
      <c r="J18" s="662"/>
      <c r="K18" s="660"/>
      <c r="L18" s="650"/>
      <c r="M18" s="656"/>
      <c r="N18" s="652"/>
      <c r="O18" s="588" t="str">
        <f>CONCATENATE("(APF ",T17,")")</f>
        <v>(APF 10)</v>
      </c>
      <c r="P18" s="588" t="str">
        <f>CONCATENATE("(APF ",U17,")")</f>
        <v>(APF 10)</v>
      </c>
      <c r="Q18" s="588" t="str">
        <f>CONCATENATE("(APF ",V17,")")</f>
        <v>(APF 10)</v>
      </c>
      <c r="R18" s="588" t="str">
        <f>CONCATENATE("(APF ",W17,")")</f>
        <v>(APF 10)</v>
      </c>
      <c r="T18" s="209" t="s">
        <v>134</v>
      </c>
      <c r="U18" s="210" t="s">
        <v>134</v>
      </c>
      <c r="V18" s="210" t="s">
        <v>134</v>
      </c>
      <c r="W18" s="211" t="s">
        <v>134</v>
      </c>
    </row>
    <row r="19" spans="2:28" ht="15" thickBot="1">
      <c r="B19" s="201" t="s">
        <v>138</v>
      </c>
      <c r="C19" s="202" t="s">
        <v>70</v>
      </c>
      <c r="D19" s="202" t="s">
        <v>129</v>
      </c>
      <c r="E19" s="681"/>
      <c r="F19" s="681"/>
      <c r="G19" s="678"/>
      <c r="H19" s="669"/>
      <c r="I19" s="669"/>
      <c r="J19" s="657" t="s">
        <v>135</v>
      </c>
      <c r="K19" s="659"/>
      <c r="L19" s="649">
        <f>IFERROR(VLOOKUP($D19,$Y$9:$AB$9,2,FALSE)/IF($D19="Inhalation",IF($J19="Central Tendency",SUMIFS('Inhalation Exposure'!$O$5:$O$162,'Inhalation Exposure'!$B$5:$B$162,$B19,'Inhalation Exposure'!$D$5:$D$162,$C19),SUMIFS('Inhalation Exposure'!$N$5:$N$162,'Inhalation Exposure'!$B$5:$B$162,$B19,'Inhalation Exposure'!$D$5:$D$162,$C19))),"--")</f>
        <v>49.35791680584294</v>
      </c>
      <c r="M19" s="655">
        <f>IFERROR(VLOOKUP($D19,$Y$9:$AB$9,3,FALSE)/IF($D19="Inhalation",IF($J19="Central Tendency",SUMIFS('Inhalation Exposure'!$Q$5:$Q$162,'Inhalation Exposure'!$B$5:$B$162,$B19,'Inhalation Exposure'!$D$5:$D$162,$C19),SUMIFS('Inhalation Exposure'!$P$5:$P$162,'Inhalation Exposure'!$B$5:$B$162,$B19,'Inhalation Exposure'!$D$5:$D$162,$C19))),"--")</f>
        <v>52.845876260122509</v>
      </c>
      <c r="N19" s="651">
        <f>IFERROR(VLOOKUP($D19,$Y$9:$AB$9,4,FALSE)*IF($D19="Inhalation",IF($J19="Central Tendency",SUMIFS('Inhalation Exposure'!$S$5:$S$162,'Inhalation Exposure'!$B$5:$B$162,$B19,'Inhalation Exposure'!$D$5:$D$162,$C19),SUMIFS('Inhalation Exposure'!$R$5:$R$162,'Inhalation Exposure'!$B$5:$B$162,$B19,'Inhalation Exposure'!$D$5:$D$162,$C19))),"--")</f>
        <v>9.6311723440860216E-5</v>
      </c>
      <c r="O19" s="553">
        <f>IFERROR(K31*T19, "--")</f>
        <v>0</v>
      </c>
      <c r="P19" s="553">
        <f>IFERROR(L19*U19, "--")</f>
        <v>493.57916805842939</v>
      </c>
      <c r="Q19" s="553">
        <f>IFERROR(M19*V19, "--")</f>
        <v>528.45876260122509</v>
      </c>
      <c r="R19" s="554">
        <f>IFERROR(N19/W19, "--")</f>
        <v>9.631172344086022E-6</v>
      </c>
      <c r="T19" s="212">
        <v>10</v>
      </c>
      <c r="U19" s="213">
        <v>10</v>
      </c>
      <c r="V19" s="213">
        <v>10</v>
      </c>
      <c r="W19" s="214">
        <v>10</v>
      </c>
    </row>
    <row r="20" spans="2:28" ht="15" thickBot="1">
      <c r="B20" s="201" t="s">
        <v>138</v>
      </c>
      <c r="C20" s="202" t="s">
        <v>70</v>
      </c>
      <c r="D20" s="202" t="s">
        <v>129</v>
      </c>
      <c r="E20" s="681"/>
      <c r="F20" s="681"/>
      <c r="G20" s="678"/>
      <c r="H20" s="670"/>
      <c r="I20" s="670"/>
      <c r="J20" s="658"/>
      <c r="K20" s="660"/>
      <c r="L20" s="650"/>
      <c r="M20" s="656"/>
      <c r="N20" s="652"/>
      <c r="O20" s="589" t="str">
        <f>CONCATENATE("(APF ",T19,")")</f>
        <v>(APF 10)</v>
      </c>
      <c r="P20" s="589" t="str">
        <f>CONCATENATE("(APF ",U19,")")</f>
        <v>(APF 10)</v>
      </c>
      <c r="Q20" s="589" t="str">
        <f>CONCATENATE("(APF ",V19,")")</f>
        <v>(APF 10)</v>
      </c>
      <c r="R20" s="589" t="str">
        <f>CONCATENATE("(APF ",W19,")")</f>
        <v>(APF 10)</v>
      </c>
      <c r="T20" s="216" t="s">
        <v>134</v>
      </c>
      <c r="U20" s="217" t="s">
        <v>134</v>
      </c>
      <c r="V20" s="217" t="s">
        <v>134</v>
      </c>
      <c r="W20" s="218" t="s">
        <v>134</v>
      </c>
    </row>
    <row r="21" spans="2:28" ht="15.6" thickTop="1" thickBot="1">
      <c r="B21" s="201" t="s">
        <v>140</v>
      </c>
      <c r="C21" s="202" t="s">
        <v>70</v>
      </c>
      <c r="D21" s="202" t="s">
        <v>129</v>
      </c>
      <c r="E21" s="681"/>
      <c r="F21" s="681"/>
      <c r="G21" s="678"/>
      <c r="H21" s="668" t="s">
        <v>141</v>
      </c>
      <c r="I21" s="668" t="s">
        <v>108</v>
      </c>
      <c r="J21" s="671" t="s">
        <v>75</v>
      </c>
      <c r="K21" s="590"/>
      <c r="L21" s="649">
        <f>IFERROR(VLOOKUP($D21,$Y$9:$AB$9,2,FALSE)/IF($D21="Inhalation",IF($J21="Central Tendency",SUMIFS('Inhalation Exposure'!$O$5:$O$162,'Inhalation Exposure'!$B$5:$B$162,$B21,'Inhalation Exposure'!$D$5:$D$162,$C21),SUMIFS('Inhalation Exposure'!$N$5:$N$162,'Inhalation Exposure'!$B$5:$B$162,$B21,'Inhalation Exposure'!$D$5:$D$162,$C21))),"--")</f>
        <v>164.55223880597015</v>
      </c>
      <c r="M21" s="649">
        <f>IFERROR(VLOOKUP($D21,$Y$9:$AB$9,3,FALSE)/IF($D21="Inhalation",IF($J21="Central Tendency",SUMIFS('Inhalation Exposure'!$Q$5:$Q$162,'Inhalation Exposure'!$B$5:$B$162,$B21,'Inhalation Exposure'!$D$5:$D$162,$C21),SUMIFS('Inhalation Exposure'!$P$5:$P$162,'Inhalation Exposure'!$B$5:$B$162,$B21,'Inhalation Exposure'!$D$5:$D$162,$C21))),"--")</f>
        <v>2002.0522388059703</v>
      </c>
      <c r="N21" s="664">
        <f>IFERROR(VLOOKUP($D21,$Y$9:$AB$9,4,FALSE)*IF($D21="Inhalation",IF($J21="Central Tendency",SUMIFS('Inhalation Exposure'!$S$5:$S$162,'Inhalation Exposure'!$B$5:$B$162,$B21,'Inhalation Exposure'!$D$5:$D$162,$C21),SUMIFS('Inhalation Exposure'!$R$5:$R$162,'Inhalation Exposure'!$B$5:$B$162,$B21,'Inhalation Exposure'!$D$5:$D$162,$C21))),"--")</f>
        <v>1.9702283105022831E-6</v>
      </c>
      <c r="O21" s="203">
        <f>IFERROR(K33*T21, "--")</f>
        <v>0</v>
      </c>
      <c r="P21" s="203">
        <f>IFERROR(L21*U21, "--")</f>
        <v>1645.5223880597014</v>
      </c>
      <c r="Q21" s="203">
        <f>IFERROR(M21*V21, "--")</f>
        <v>20020.522388059704</v>
      </c>
      <c r="R21" s="204">
        <f>IFERROR(N21/W21, "--")</f>
        <v>1.9702283105022831E-7</v>
      </c>
      <c r="T21" s="205">
        <v>10</v>
      </c>
      <c r="U21" s="206">
        <v>10</v>
      </c>
      <c r="V21" s="206">
        <v>10</v>
      </c>
      <c r="W21" s="207">
        <v>10</v>
      </c>
    </row>
    <row r="22" spans="2:28" ht="15" thickBot="1">
      <c r="B22" s="201" t="s">
        <v>140</v>
      </c>
      <c r="C22" s="202" t="s">
        <v>70</v>
      </c>
      <c r="D22" s="202" t="s">
        <v>129</v>
      </c>
      <c r="E22" s="681"/>
      <c r="F22" s="681"/>
      <c r="G22" s="678"/>
      <c r="H22" s="669"/>
      <c r="I22" s="669"/>
      <c r="J22" s="662"/>
      <c r="K22" s="586"/>
      <c r="L22" s="650"/>
      <c r="M22" s="650"/>
      <c r="N22" s="665"/>
      <c r="O22" s="582" t="str">
        <f>CONCATENATE("(APF ",T21,")")</f>
        <v>(APF 10)</v>
      </c>
      <c r="P22" s="582" t="str">
        <f>CONCATENATE("(APF ",U21,")")</f>
        <v>(APF 10)</v>
      </c>
      <c r="Q22" s="582" t="str">
        <f>CONCATENATE("(APF ",V21,")")</f>
        <v>(APF 10)</v>
      </c>
      <c r="R22" s="582" t="str">
        <f>CONCATENATE("(APF ",W21,")")</f>
        <v>(APF 10)</v>
      </c>
      <c r="T22" s="209" t="s">
        <v>134</v>
      </c>
      <c r="U22" s="210" t="s">
        <v>134</v>
      </c>
      <c r="V22" s="210" t="s">
        <v>134</v>
      </c>
      <c r="W22" s="211" t="s">
        <v>134</v>
      </c>
    </row>
    <row r="23" spans="2:28" ht="15" thickBot="1">
      <c r="B23" s="201" t="s">
        <v>140</v>
      </c>
      <c r="C23" s="202" t="s">
        <v>70</v>
      </c>
      <c r="D23" s="202" t="s">
        <v>129</v>
      </c>
      <c r="E23" s="681"/>
      <c r="F23" s="681"/>
      <c r="G23" s="678"/>
      <c r="H23" s="669"/>
      <c r="I23" s="669"/>
      <c r="J23" s="657" t="s">
        <v>135</v>
      </c>
      <c r="K23" s="586"/>
      <c r="L23" s="649">
        <f>IFERROR(VLOOKUP($D23,$Y$9:$AB$9,2,FALSE)/IF($D23="Inhalation",IF($J23="Central Tendency",SUMIFS('Inhalation Exposure'!$O$5:$O$162,'Inhalation Exposure'!$B$5:$B$162,$B23,'Inhalation Exposure'!$D$5:$D$162,$C23),SUMIFS('Inhalation Exposure'!$N$5:$N$162,'Inhalation Exposure'!$B$5:$B$162,$B23,'Inhalation Exposure'!$D$5:$D$162,$C23))),"--")</f>
        <v>164.55223880597015</v>
      </c>
      <c r="M23" s="649">
        <f>IFERROR(VLOOKUP($D23,$Y$9:$AB$9,3,FALSE)/IF($D23="Inhalation",IF($J23="Central Tendency",SUMIFS('Inhalation Exposure'!$Q$5:$Q$162,'Inhalation Exposure'!$B$5:$B$162,$B23,'Inhalation Exposure'!$D$5:$D$162,$C23),SUMIFS('Inhalation Exposure'!$P$5:$P$162,'Inhalation Exposure'!$B$5:$B$162,$B23,'Inhalation Exposure'!$D$5:$D$162,$C23))),"--")</f>
        <v>2002.0522388059703</v>
      </c>
      <c r="N23" s="664">
        <f>IFERROR(VLOOKUP($D23,$Y$9:$AB$9,4,FALSE)*IF($D23="Inhalation",IF($J23="Central Tendency",SUMIFS('Inhalation Exposure'!$S$5:$S$162,'Inhalation Exposure'!$B$5:$B$162,$B23,'Inhalation Exposure'!$D$5:$D$162,$C23),SUMIFS('Inhalation Exposure'!$R$5:$R$162,'Inhalation Exposure'!$B$5:$B$162,$B23,'Inhalation Exposure'!$D$5:$D$162,$C23))),"--")</f>
        <v>2.5422300780674624E-6</v>
      </c>
      <c r="O23" s="203">
        <f>IFERROR(K35*T23, "--")</f>
        <v>0</v>
      </c>
      <c r="P23" s="203">
        <f>IFERROR(L23*U23, "--")</f>
        <v>1645.5223880597014</v>
      </c>
      <c r="Q23" s="203">
        <f>IFERROR(M23*V23, "--")</f>
        <v>20020.522388059704</v>
      </c>
      <c r="R23" s="204">
        <f>IFERROR(N23/W23, "--")</f>
        <v>2.5422300780674622E-7</v>
      </c>
      <c r="T23" s="212">
        <v>10</v>
      </c>
      <c r="U23" s="213">
        <v>10</v>
      </c>
      <c r="V23" s="213">
        <v>10</v>
      </c>
      <c r="W23" s="214">
        <v>10</v>
      </c>
    </row>
    <row r="24" spans="2:28" ht="15" thickBot="1">
      <c r="B24" s="201" t="s">
        <v>140</v>
      </c>
      <c r="C24" s="202" t="s">
        <v>70</v>
      </c>
      <c r="D24" s="202" t="s">
        <v>129</v>
      </c>
      <c r="E24" s="681"/>
      <c r="F24" s="681"/>
      <c r="G24" s="678"/>
      <c r="H24" s="670"/>
      <c r="I24" s="670"/>
      <c r="J24" s="658"/>
      <c r="K24" s="583"/>
      <c r="L24" s="650"/>
      <c r="M24" s="650"/>
      <c r="N24" s="665"/>
      <c r="O24" s="584" t="str">
        <f>CONCATENATE("(APF ",T23,")")</f>
        <v>(APF 10)</v>
      </c>
      <c r="P24" s="584" t="str">
        <f>CONCATENATE("(APF ",U23,")")</f>
        <v>(APF 10)</v>
      </c>
      <c r="Q24" s="584" t="str">
        <f>CONCATENATE("(APF ",V23,")")</f>
        <v>(APF 10)</v>
      </c>
      <c r="R24" s="584" t="str">
        <f>CONCATENATE("(APF ",W23,")")</f>
        <v>(APF 10)</v>
      </c>
      <c r="T24" s="216" t="s">
        <v>134</v>
      </c>
      <c r="U24" s="217" t="s">
        <v>134</v>
      </c>
      <c r="V24" s="217" t="s">
        <v>134</v>
      </c>
      <c r="W24" s="218" t="s">
        <v>134</v>
      </c>
    </row>
    <row r="25" spans="2:28" ht="15.75" customHeight="1" thickTop="1" thickBot="1">
      <c r="B25" s="201" t="s">
        <v>142</v>
      </c>
      <c r="C25" s="202" t="s">
        <v>70</v>
      </c>
      <c r="D25" s="202" t="s">
        <v>129</v>
      </c>
      <c r="E25" s="681"/>
      <c r="F25" s="681"/>
      <c r="G25" s="678"/>
      <c r="H25" s="668" t="s">
        <v>143</v>
      </c>
      <c r="I25" s="668" t="s">
        <v>108</v>
      </c>
      <c r="J25" s="671" t="s">
        <v>75</v>
      </c>
      <c r="K25" s="590"/>
      <c r="L25" s="649">
        <f>IFERROR(VLOOKUP($D25,$Y$9:$AB$9,2,FALSE)/IF($D25="Inhalation",IF($J25="Central Tendency",SUMIFS('Inhalation Exposure'!$O$5:$O$162,'Inhalation Exposure'!$B$5:$B$162,$B25,'Inhalation Exposure'!$D$5:$D$162,$C25),SUMIFS('Inhalation Exposure'!$N$5:$N$162,'Inhalation Exposure'!$B$5:$B$162,$B25,'Inhalation Exposure'!$D$5:$D$162,$C25))),"--")</f>
        <v>463.23529411764702</v>
      </c>
      <c r="M25" s="649">
        <f>IFERROR(VLOOKUP($D25,$Y$9:$AB$9,3,FALSE)/IF($D25="Inhalation",IF($J25="Central Tendency",SUMIFS('Inhalation Exposure'!$Q$5:$Q$162,'Inhalation Exposure'!$B$5:$B$162,$B25,'Inhalation Exposure'!$D$5:$D$162,$C25),SUMIFS('Inhalation Exposure'!$P$5:$P$162,'Inhalation Exposure'!$B$5:$B$162,$B25,'Inhalation Exposure'!$D$5:$D$162,$C25))),"--")</f>
        <v>5636.0294117647054</v>
      </c>
      <c r="N25" s="664">
        <f>IFERROR(VLOOKUP($D25,$Y$9:$AB$9,4,FALSE)*IF($D25="Inhalation",IF($J25="Central Tendency",SUMIFS('Inhalation Exposure'!$S$5:$S$162,'Inhalation Exposure'!$B$5:$B$162,$B25,'Inhalation Exposure'!$D$5:$D$162,$C25),SUMIFS('Inhalation Exposure'!$R$5:$R$162,'Inhalation Exposure'!$B$5:$B$162,$B25,'Inhalation Exposure'!$D$5:$D$162,$C25))),"--")</f>
        <v>6.9987214611872155E-7</v>
      </c>
      <c r="O25" s="203">
        <f>IFERROR(K41*T25, "--")</f>
        <v>0</v>
      </c>
      <c r="P25" s="203">
        <f>IFERROR(L25*U25, "--")</f>
        <v>4632.3529411764703</v>
      </c>
      <c r="Q25" s="203">
        <f>IFERROR(M25*V25, "--")</f>
        <v>56360.294117647056</v>
      </c>
      <c r="R25" s="204">
        <f>IFERROR(N25/W25, "--")</f>
        <v>6.9987214611872155E-8</v>
      </c>
      <c r="T25" s="205">
        <v>10</v>
      </c>
      <c r="U25" s="206">
        <v>10</v>
      </c>
      <c r="V25" s="206">
        <v>10</v>
      </c>
      <c r="W25" s="207">
        <v>10</v>
      </c>
    </row>
    <row r="26" spans="2:28" ht="15" thickBot="1">
      <c r="B26" s="201" t="s">
        <v>142</v>
      </c>
      <c r="C26" s="202" t="s">
        <v>70</v>
      </c>
      <c r="D26" s="202" t="s">
        <v>129</v>
      </c>
      <c r="E26" s="681"/>
      <c r="F26" s="681"/>
      <c r="G26" s="678"/>
      <c r="H26" s="669"/>
      <c r="I26" s="669"/>
      <c r="J26" s="662"/>
      <c r="K26" s="586"/>
      <c r="L26" s="650"/>
      <c r="M26" s="650"/>
      <c r="N26" s="665"/>
      <c r="O26" s="582" t="str">
        <f>CONCATENATE("(APF ",T25,")")</f>
        <v>(APF 10)</v>
      </c>
      <c r="P26" s="582" t="str">
        <f>CONCATENATE("(APF ",U25,")")</f>
        <v>(APF 10)</v>
      </c>
      <c r="Q26" s="582" t="str">
        <f>CONCATENATE("(APF ",V25,")")</f>
        <v>(APF 10)</v>
      </c>
      <c r="R26" s="582" t="str">
        <f>CONCATENATE("(APF ",W25,")")</f>
        <v>(APF 10)</v>
      </c>
      <c r="T26" s="209" t="s">
        <v>134</v>
      </c>
      <c r="U26" s="210" t="s">
        <v>134</v>
      </c>
      <c r="V26" s="210" t="s">
        <v>134</v>
      </c>
      <c r="W26" s="211" t="s">
        <v>134</v>
      </c>
    </row>
    <row r="27" spans="2:28" ht="15" thickBot="1">
      <c r="B27" s="201" t="s">
        <v>142</v>
      </c>
      <c r="C27" s="202" t="s">
        <v>70</v>
      </c>
      <c r="D27" s="202" t="s">
        <v>129</v>
      </c>
      <c r="E27" s="681"/>
      <c r="F27" s="681"/>
      <c r="G27" s="678"/>
      <c r="H27" s="669"/>
      <c r="I27" s="669"/>
      <c r="J27" s="657" t="s">
        <v>135</v>
      </c>
      <c r="K27" s="586"/>
      <c r="L27" s="649">
        <f>IFERROR(VLOOKUP($D27,$Y$9:$AB$9,2,FALSE)/IF($D27="Inhalation",IF($J27="Central Tendency",SUMIFS('Inhalation Exposure'!$O$5:$O$162,'Inhalation Exposure'!$B$5:$B$162,$B27,'Inhalation Exposure'!$D$5:$D$162,$C27),SUMIFS('Inhalation Exposure'!$N$5:$N$162,'Inhalation Exposure'!$B$5:$B$162,$B27,'Inhalation Exposure'!$D$5:$D$162,$C27))),"--")</f>
        <v>56.654676258992801</v>
      </c>
      <c r="M27" s="649">
        <f>IFERROR(VLOOKUP($D27,$Y$9:$AB$9,3,FALSE)/IF($D27="Inhalation",IF($J27="Central Tendency",SUMIFS('Inhalation Exposure'!$Q$5:$Q$162,'Inhalation Exposure'!$B$5:$B$162,$B27,'Inhalation Exposure'!$D$5:$D$162,$C27),SUMIFS('Inhalation Exposure'!$P$5:$P$162,'Inhalation Exposure'!$B$5:$B$162,$B27,'Inhalation Exposure'!$D$5:$D$162,$C27))),"--")</f>
        <v>689.29856115107907</v>
      </c>
      <c r="N27" s="664">
        <f>IFERROR(VLOOKUP($D27,$Y$9:$AB$9,4,FALSE)*IF($D27="Inhalation",IF($J27="Central Tendency",SUMIFS('Inhalation Exposure'!$S$5:$S$162,'Inhalation Exposure'!$B$5:$B$162,$B27,'Inhalation Exposure'!$D$5:$D$162,$C27),SUMIFS('Inhalation Exposure'!$R$5:$R$162,'Inhalation Exposure'!$B$5:$B$162,$B27,'Inhalation Exposure'!$D$5:$D$162,$C27))),"--")</f>
        <v>7.3838503461481815E-6</v>
      </c>
      <c r="O27" s="203">
        <f>IFERROR(K43*T27, "--")</f>
        <v>0</v>
      </c>
      <c r="P27" s="203">
        <f>IFERROR(L27*U27, "--")</f>
        <v>566.54676258992799</v>
      </c>
      <c r="Q27" s="203">
        <f>IFERROR(M27*V27, "--")</f>
        <v>6892.9856115107905</v>
      </c>
      <c r="R27" s="204">
        <f>IFERROR(N27/W27, "--")</f>
        <v>7.3838503461481815E-7</v>
      </c>
      <c r="T27" s="212">
        <v>10</v>
      </c>
      <c r="U27" s="213">
        <v>10</v>
      </c>
      <c r="V27" s="213">
        <v>10</v>
      </c>
      <c r="W27" s="214">
        <v>10</v>
      </c>
      <c r="AB27" s="215"/>
    </row>
    <row r="28" spans="2:28" ht="15" thickBot="1">
      <c r="B28" s="201" t="s">
        <v>142</v>
      </c>
      <c r="C28" s="202" t="s">
        <v>70</v>
      </c>
      <c r="D28" s="202" t="s">
        <v>129</v>
      </c>
      <c r="E28" s="681"/>
      <c r="F28" s="681"/>
      <c r="G28" s="678"/>
      <c r="H28" s="670"/>
      <c r="I28" s="670"/>
      <c r="J28" s="658"/>
      <c r="K28" s="583"/>
      <c r="L28" s="650"/>
      <c r="M28" s="650"/>
      <c r="N28" s="665"/>
      <c r="O28" s="584" t="str">
        <f>CONCATENATE("(APF ",T27,")")</f>
        <v>(APF 10)</v>
      </c>
      <c r="P28" s="584" t="str">
        <f>CONCATENATE("(APF ",U27,")")</f>
        <v>(APF 10)</v>
      </c>
      <c r="Q28" s="584" t="str">
        <f>CONCATENATE("(APF ",V27,")")</f>
        <v>(APF 10)</v>
      </c>
      <c r="R28" s="584" t="str">
        <f>CONCATENATE("(APF ",W27,")")</f>
        <v>(APF 10)</v>
      </c>
      <c r="T28" s="216" t="s">
        <v>134</v>
      </c>
      <c r="U28" s="217" t="s">
        <v>134</v>
      </c>
      <c r="V28" s="217" t="s">
        <v>134</v>
      </c>
      <c r="W28" s="218" t="s">
        <v>134</v>
      </c>
    </row>
    <row r="29" spans="2:28" ht="15.6" thickTop="1" thickBot="1">
      <c r="B29" s="201" t="s">
        <v>144</v>
      </c>
      <c r="C29" s="202" t="s">
        <v>70</v>
      </c>
      <c r="D29" s="202" t="s">
        <v>129</v>
      </c>
      <c r="E29" s="681"/>
      <c r="F29" s="681"/>
      <c r="G29" s="678"/>
      <c r="H29" s="668" t="s">
        <v>145</v>
      </c>
      <c r="I29" s="668" t="s">
        <v>108</v>
      </c>
      <c r="J29" s="671" t="s">
        <v>75</v>
      </c>
      <c r="K29" s="667"/>
      <c r="L29" s="655">
        <f>IFERROR(VLOOKUP($D29,$Y$9:$AB$9,2,FALSE)/IF($D29="Inhalation",IF($J29="Central Tendency",SUMIFS('Inhalation Exposure'!$O$5:$O$162,'Inhalation Exposure'!$B$5:$B$162,$B29,'Inhalation Exposure'!$D$5:$D$162,$C29),SUMIFS('Inhalation Exposure'!$N$5:$N$162,'Inhalation Exposure'!$B$5:$B$162,$B29,'Inhalation Exposure'!$D$5:$D$162,$C29))),"--")</f>
        <v>735.06994925637127</v>
      </c>
      <c r="M29" s="655">
        <f>IFERROR(VLOOKUP($D29,$Y$9:$AB$9,3,FALSE)/IF($D29="Inhalation",IF($J29="Central Tendency",SUMIFS('Inhalation Exposure'!$Q$5:$Q$162,'Inhalation Exposure'!$B$5:$B$162,$B29,'Inhalation Exposure'!$D$5:$D$162,$C29),SUMIFS('Inhalation Exposure'!$P$5:$P$162,'Inhalation Exposure'!$B$5:$B$162,$B29,'Inhalation Exposure'!$D$5:$D$162,$C29))),"--")</f>
        <v>787.01489233715483</v>
      </c>
      <c r="N29" s="651">
        <f>IFERROR(VLOOKUP($D29,$Y$9:$AB$9,4,FALSE)*IF($D29="Inhalation",IF($J29="Central Tendency",SUMIFS('Inhalation Exposure'!$S$5:$S$162,'Inhalation Exposure'!$B$5:$B$162,$B29,'Inhalation Exposure'!$D$5:$D$162,$C29),SUMIFS('Inhalation Exposure'!$R$5:$R$162,'Inhalation Exposure'!$B$5:$B$162,$B29,'Inhalation Exposure'!$D$5:$D$162,$C29))),"--")</f>
        <v>5.011976315068493E-6</v>
      </c>
      <c r="O29" s="553">
        <f>IFERROR(K53*T29, "--")</f>
        <v>0</v>
      </c>
      <c r="P29" s="553">
        <f>IFERROR(L29*U29, "--")</f>
        <v>7350.6994925637127</v>
      </c>
      <c r="Q29" s="553">
        <f>IFERROR(M29*V29, "--")</f>
        <v>7870.1489233715483</v>
      </c>
      <c r="R29" s="554">
        <f>IFERROR(N29/W29, "--")</f>
        <v>5.0119763150684932E-7</v>
      </c>
      <c r="T29" s="205">
        <v>10</v>
      </c>
      <c r="U29" s="206">
        <v>10</v>
      </c>
      <c r="V29" s="206">
        <v>10</v>
      </c>
      <c r="W29" s="207">
        <v>10</v>
      </c>
    </row>
    <row r="30" spans="2:28" ht="15" thickBot="1">
      <c r="B30" s="201" t="s">
        <v>144</v>
      </c>
      <c r="C30" s="202" t="s">
        <v>70</v>
      </c>
      <c r="D30" s="202" t="s">
        <v>129</v>
      </c>
      <c r="E30" s="681"/>
      <c r="F30" s="681"/>
      <c r="G30" s="678"/>
      <c r="H30" s="669"/>
      <c r="I30" s="669"/>
      <c r="J30" s="662"/>
      <c r="K30" s="660"/>
      <c r="L30" s="656"/>
      <c r="M30" s="656"/>
      <c r="N30" s="652"/>
      <c r="O30" s="588" t="str">
        <f>CONCATENATE("(APF ",T29,")")</f>
        <v>(APF 10)</v>
      </c>
      <c r="P30" s="588" t="str">
        <f>CONCATENATE("(APF ",U29,")")</f>
        <v>(APF 10)</v>
      </c>
      <c r="Q30" s="588" t="str">
        <f>CONCATENATE("(APF ",V29,")")</f>
        <v>(APF 10)</v>
      </c>
      <c r="R30" s="588" t="str">
        <f>CONCATENATE("(APF ",W29,")")</f>
        <v>(APF 10)</v>
      </c>
      <c r="T30" s="209" t="s">
        <v>134</v>
      </c>
      <c r="U30" s="210" t="s">
        <v>134</v>
      </c>
      <c r="V30" s="210" t="s">
        <v>134</v>
      </c>
      <c r="W30" s="211" t="s">
        <v>134</v>
      </c>
    </row>
    <row r="31" spans="2:28" ht="15" thickBot="1">
      <c r="B31" s="201" t="s">
        <v>144</v>
      </c>
      <c r="C31" s="202" t="s">
        <v>70</v>
      </c>
      <c r="D31" s="202" t="s">
        <v>129</v>
      </c>
      <c r="E31" s="681"/>
      <c r="F31" s="681"/>
      <c r="G31" s="678"/>
      <c r="H31" s="669"/>
      <c r="I31" s="669"/>
      <c r="J31" s="657" t="s">
        <v>135</v>
      </c>
      <c r="K31" s="659"/>
      <c r="L31" s="655">
        <f>IFERROR(VLOOKUP($D31,$Y$9:$AB$9,2,FALSE)/IF($D31="Inhalation",IF($J31="Central Tendency",SUMIFS('Inhalation Exposure'!$O$5:$O$162,'Inhalation Exposure'!$B$5:$B$162,$B31,'Inhalation Exposure'!$D$5:$D$162,$C31),SUMIFS('Inhalation Exposure'!$N$5:$N$162,'Inhalation Exposure'!$B$5:$B$162,$B31,'Inhalation Exposure'!$D$5:$D$162,$C31))),"--")</f>
        <v>20.997705970625983</v>
      </c>
      <c r="M31" s="655">
        <f>IFERROR(VLOOKUP($D31,$Y$9:$AB$9,3,FALSE)/IF($D31="Inhalation",IF($J31="Central Tendency",SUMIFS('Inhalation Exposure'!$Q$5:$Q$162,'Inhalation Exposure'!$B$5:$B$162,$B31,'Inhalation Exposure'!$D$5:$D$162,$C31),SUMIFS('Inhalation Exposure'!$P$5:$P$162,'Inhalation Exposure'!$B$5:$B$162,$B31,'Inhalation Exposure'!$D$5:$D$162,$C31))),"--")</f>
        <v>22.481543859216892</v>
      </c>
      <c r="N31" s="651">
        <f>IFERROR(VLOOKUP($D31,$Y$9:$AB$9,4,FALSE)*IF($D31="Inhalation",IF($J31="Central Tendency",SUMIFS('Inhalation Exposure'!$S$5:$S$162,'Inhalation Exposure'!$B$5:$B$162,$B31,'Inhalation Exposure'!$D$5:$D$162,$C31),SUMIFS('Inhalation Exposure'!$R$5:$R$162,'Inhalation Exposure'!$B$5:$B$162,$B31,'Inhalation Exposure'!$D$5:$D$162,$C31))),"--")</f>
        <v>2.2639358983650022E-4</v>
      </c>
      <c r="O31" s="553">
        <f>IFERROR(K55*T31, "--")</f>
        <v>0</v>
      </c>
      <c r="P31" s="553">
        <f>IFERROR(L31*U31, "--")</f>
        <v>209.97705970625984</v>
      </c>
      <c r="Q31" s="553">
        <f>IFERROR(M31*V31, "--")</f>
        <v>224.8154385921689</v>
      </c>
      <c r="R31" s="554">
        <f>IFERROR(N31/W31, "--")</f>
        <v>2.2639358983650021E-5</v>
      </c>
      <c r="T31" s="212">
        <v>10</v>
      </c>
      <c r="U31" s="213">
        <v>10</v>
      </c>
      <c r="V31" s="213">
        <v>10</v>
      </c>
      <c r="W31" s="214">
        <v>10</v>
      </c>
    </row>
    <row r="32" spans="2:28" ht="15" thickBot="1">
      <c r="B32" s="201" t="s">
        <v>144</v>
      </c>
      <c r="C32" s="202" t="s">
        <v>70</v>
      </c>
      <c r="D32" s="202" t="s">
        <v>129</v>
      </c>
      <c r="E32" s="681"/>
      <c r="F32" s="681"/>
      <c r="G32" s="678"/>
      <c r="H32" s="670"/>
      <c r="I32" s="670"/>
      <c r="J32" s="658"/>
      <c r="K32" s="660"/>
      <c r="L32" s="656"/>
      <c r="M32" s="656"/>
      <c r="N32" s="652"/>
      <c r="O32" s="589" t="str">
        <f>CONCATENATE("(APF ",T31,")")</f>
        <v>(APF 10)</v>
      </c>
      <c r="P32" s="589" t="str">
        <f>CONCATENATE("(APF ",U31,")")</f>
        <v>(APF 10)</v>
      </c>
      <c r="Q32" s="589" t="str">
        <f>CONCATENATE("(APF ",V31,")")</f>
        <v>(APF 10)</v>
      </c>
      <c r="R32" s="589" t="str">
        <f>CONCATENATE("(APF ",W31,")")</f>
        <v>(APF 10)</v>
      </c>
      <c r="T32" s="216" t="s">
        <v>134</v>
      </c>
      <c r="U32" s="217" t="s">
        <v>134</v>
      </c>
      <c r="V32" s="217" t="s">
        <v>134</v>
      </c>
      <c r="W32" s="218" t="s">
        <v>134</v>
      </c>
    </row>
    <row r="33" spans="2:23" ht="15.6" thickTop="1" thickBot="1">
      <c r="B33" s="201" t="s">
        <v>146</v>
      </c>
      <c r="C33" s="202" t="s">
        <v>70</v>
      </c>
      <c r="D33" s="202" t="s">
        <v>129</v>
      </c>
      <c r="E33" s="681"/>
      <c r="F33" s="681"/>
      <c r="G33" s="678"/>
      <c r="H33" s="668" t="s">
        <v>147</v>
      </c>
      <c r="I33" s="668" t="s">
        <v>108</v>
      </c>
      <c r="J33" s="671" t="s">
        <v>75</v>
      </c>
      <c r="K33" s="667"/>
      <c r="L33" s="655">
        <f>IFERROR(VLOOKUP($D33,$Y$9:$AB$9,2,FALSE)/IF($D33="Inhalation",IF($J33="Central Tendency",SUMIFS('Inhalation Exposure'!$O$5:$O$162,'Inhalation Exposure'!$B$5:$B$162,$B33,'Inhalation Exposure'!$D$5:$D$162,$C33),SUMIFS('Inhalation Exposure'!$N$5:$N$162,'Inhalation Exposure'!$B$5:$B$162,$B33,'Inhalation Exposure'!$D$5:$D$162,$C33))),"--")</f>
        <v>5468.3599453570723</v>
      </c>
      <c r="M33" s="655">
        <f>IFERROR(VLOOKUP($D33,$Y$9:$AB$9,3,FALSE)/IF($D33="Inhalation",IF($J33="Central Tendency",SUMIFS('Inhalation Exposure'!$Q$5:$Q$162,'Inhalation Exposure'!$B$5:$B$162,$B33,'Inhalation Exposure'!$D$5:$D$162,$C33),SUMIFS('Inhalation Exposure'!$P$5:$P$162,'Inhalation Exposure'!$B$5:$B$162,$B33,'Inhalation Exposure'!$D$5:$D$162,$C33))),"--")</f>
        <v>5854.7907148289723</v>
      </c>
      <c r="N33" s="651">
        <f>IFERROR(VLOOKUP($D33,$Y$9:$AB$9,4,FALSE)*IF($D33="Inhalation",IF($J33="Central Tendency",SUMIFS('Inhalation Exposure'!$S$5:$S$162,'Inhalation Exposure'!$B$5:$B$162,$B33,'Inhalation Exposure'!$D$5:$D$162,$C33),SUMIFS('Inhalation Exposure'!$R$5:$R$162,'Inhalation Exposure'!$B$5:$B$162,$B33,'Inhalation Exposure'!$D$5:$D$162,$C33))),"--")</f>
        <v>6.7372177625570772E-7</v>
      </c>
      <c r="O33" s="563"/>
      <c r="P33" s="553">
        <f>IFERROR(L33*U33, "--")</f>
        <v>54683.599453570721</v>
      </c>
      <c r="Q33" s="553">
        <f>IFERROR(M33*V33, "--")</f>
        <v>58547.907148289727</v>
      </c>
      <c r="R33" s="554">
        <f>IFERROR(N33/W33, "--")</f>
        <v>6.7372177625570766E-8</v>
      </c>
      <c r="T33" s="212">
        <v>10</v>
      </c>
      <c r="U33" s="213">
        <v>10</v>
      </c>
      <c r="V33" s="213">
        <v>10</v>
      </c>
      <c r="W33" s="214">
        <v>10</v>
      </c>
    </row>
    <row r="34" spans="2:23" ht="15" thickBot="1">
      <c r="B34" s="201" t="s">
        <v>146</v>
      </c>
      <c r="C34" s="202" t="s">
        <v>70</v>
      </c>
      <c r="D34" s="202" t="s">
        <v>129</v>
      </c>
      <c r="E34" s="681"/>
      <c r="F34" s="681"/>
      <c r="G34" s="678"/>
      <c r="H34" s="669"/>
      <c r="I34" s="669"/>
      <c r="J34" s="662"/>
      <c r="K34" s="660"/>
      <c r="L34" s="656"/>
      <c r="M34" s="656"/>
      <c r="N34" s="652"/>
      <c r="O34" s="563"/>
      <c r="P34" s="588" t="str">
        <f>CONCATENATE("(APF ",U33,")")</f>
        <v>(APF 10)</v>
      </c>
      <c r="Q34" s="588" t="str">
        <f>CONCATENATE("(APF ",V33,")")</f>
        <v>(APF 10)</v>
      </c>
      <c r="R34" s="588" t="str">
        <f>CONCATENATE("(APF ",W33,")")</f>
        <v>(APF 10)</v>
      </c>
      <c r="T34" s="216" t="s">
        <v>134</v>
      </c>
      <c r="U34" s="217" t="s">
        <v>134</v>
      </c>
      <c r="V34" s="217" t="s">
        <v>134</v>
      </c>
      <c r="W34" s="218" t="s">
        <v>134</v>
      </c>
    </row>
    <row r="35" spans="2:23" ht="15" thickBot="1">
      <c r="B35" s="201" t="s">
        <v>146</v>
      </c>
      <c r="C35" s="202" t="s">
        <v>70</v>
      </c>
      <c r="D35" s="202" t="s">
        <v>129</v>
      </c>
      <c r="E35" s="681"/>
      <c r="F35" s="681"/>
      <c r="G35" s="678"/>
      <c r="H35" s="669"/>
      <c r="I35" s="669"/>
      <c r="J35" s="657" t="s">
        <v>135</v>
      </c>
      <c r="K35" s="659"/>
      <c r="L35" s="655">
        <f>IFERROR(VLOOKUP($D35,$Y$9:$AB$9,2,FALSE)/IF($D35="Inhalation",IF($J35="Central Tendency",SUMIFS('Inhalation Exposure'!$O$5:$O$162,'Inhalation Exposure'!$B$5:$B$162,$B35,'Inhalation Exposure'!$D$5:$D$162,$C35),SUMIFS('Inhalation Exposure'!$N$5:$N$162,'Inhalation Exposure'!$B$5:$B$162,$B35,'Inhalation Exposure'!$D$5:$D$162,$C35))),"--")</f>
        <v>20.222374437140243</v>
      </c>
      <c r="M35" s="655">
        <f>IFERROR(VLOOKUP($D35,$Y$9:$AB$9,3,FALSE)/IF($D35="Inhalation",IF($J35="Central Tendency",SUMIFS('Inhalation Exposure'!$Q$5:$Q$162,'Inhalation Exposure'!$B$5:$B$162,$B35,'Inhalation Exposure'!$D$5:$D$162,$C35),SUMIFS('Inhalation Exposure'!$P$5:$P$162,'Inhalation Exposure'!$B$5:$B$162,$B35,'Inhalation Exposure'!$D$5:$D$162,$C35))),"--")</f>
        <v>21.651422230698152</v>
      </c>
      <c r="N35" s="651">
        <f>IFERROR(VLOOKUP($D35,$Y$9:$AB$9,4,FALSE)*IF($D35="Inhalation",IF($J35="Central Tendency",SUMIFS('Inhalation Exposure'!$S$5:$S$162,'Inhalation Exposure'!$B$5:$B$162,$B35,'Inhalation Exposure'!$D$5:$D$162,$C35),SUMIFS('Inhalation Exposure'!$R$5:$R$162,'Inhalation Exposure'!$B$5:$B$162,$B35,'Inhalation Exposure'!$D$5:$D$162,$C35))),"--")</f>
        <v>2.3507358385623807E-4</v>
      </c>
      <c r="O35" s="563"/>
      <c r="P35" s="553">
        <f>IFERROR(L35*U35, "--")</f>
        <v>202.22374437140243</v>
      </c>
      <c r="Q35" s="553">
        <f>IFERROR(M35*V35, "--")</f>
        <v>216.51422230698154</v>
      </c>
      <c r="R35" s="554">
        <f>IFERROR(N35/W35, "--")</f>
        <v>2.3507358385623807E-5</v>
      </c>
      <c r="T35" s="205">
        <v>10</v>
      </c>
      <c r="U35" s="206">
        <v>10</v>
      </c>
      <c r="V35" s="206">
        <v>10</v>
      </c>
      <c r="W35" s="207">
        <v>10</v>
      </c>
    </row>
    <row r="36" spans="2:23" ht="15" thickBot="1">
      <c r="B36" s="201" t="s">
        <v>146</v>
      </c>
      <c r="C36" s="202" t="s">
        <v>70</v>
      </c>
      <c r="D36" s="202" t="s">
        <v>129</v>
      </c>
      <c r="E36" s="681"/>
      <c r="F36" s="681"/>
      <c r="G36" s="678"/>
      <c r="H36" s="670"/>
      <c r="I36" s="670"/>
      <c r="J36" s="658"/>
      <c r="K36" s="660"/>
      <c r="L36" s="656"/>
      <c r="M36" s="656"/>
      <c r="N36" s="652"/>
      <c r="O36" s="563"/>
      <c r="P36" s="589" t="str">
        <f>CONCATENATE("(APF ",U35,")")</f>
        <v>(APF 10)</v>
      </c>
      <c r="Q36" s="589" t="str">
        <f>CONCATENATE("(APF ",V35,")")</f>
        <v>(APF 10)</v>
      </c>
      <c r="R36" s="589" t="str">
        <f>CONCATENATE("(APF ",W35,")")</f>
        <v>(APF 10)</v>
      </c>
      <c r="T36" s="209" t="s">
        <v>134</v>
      </c>
      <c r="U36" s="210" t="s">
        <v>134</v>
      </c>
      <c r="V36" s="210" t="s">
        <v>134</v>
      </c>
      <c r="W36" s="211" t="s">
        <v>134</v>
      </c>
    </row>
    <row r="37" spans="2:23" ht="15.6" thickTop="1" thickBot="1">
      <c r="B37" s="201" t="s">
        <v>148</v>
      </c>
      <c r="C37" s="202" t="s">
        <v>70</v>
      </c>
      <c r="D37" s="202" t="s">
        <v>129</v>
      </c>
      <c r="E37" s="681"/>
      <c r="F37" s="681"/>
      <c r="G37" s="678"/>
      <c r="H37" s="668" t="s">
        <v>149</v>
      </c>
      <c r="I37" s="668" t="s">
        <v>108</v>
      </c>
      <c r="J37" s="671" t="s">
        <v>75</v>
      </c>
      <c r="K37" s="590"/>
      <c r="L37" s="649">
        <f>IFERROR(VLOOKUP($D37,$Y$9:$AB$9,2,FALSE)/IF($D37="Inhalation",IF($J37="Central Tendency",SUMIFS('Inhalation Exposure'!$O$5:$O$162,'Inhalation Exposure'!$B$5:$B$162,$B37,'Inhalation Exposure'!$D$5:$D$162,$C37),SUMIFS('Inhalation Exposure'!$N$5:$N$162,'Inhalation Exposure'!$B$5:$B$162,$B37,'Inhalation Exposure'!$D$5:$D$162,$C37))),"--")</f>
        <v>984.375</v>
      </c>
      <c r="M37" s="649">
        <f>IFERROR(VLOOKUP($D37,$Y$9:$AB$9,3,FALSE)/IF($D37="Inhalation",IF($J37="Central Tendency",SUMIFS('Inhalation Exposure'!$Q$5:$Q$162,'Inhalation Exposure'!$B$5:$B$162,$B37,'Inhalation Exposure'!$D$5:$D$162,$C37),SUMIFS('Inhalation Exposure'!$P$5:$P$162,'Inhalation Exposure'!$B$5:$B$162,$B37,'Inhalation Exposure'!$D$5:$D$162,$C37))),"--")</f>
        <v>11976.5625</v>
      </c>
      <c r="N37" s="664">
        <f>IFERROR(VLOOKUP($D37,$Y$9:$AB$9,4,FALSE)*IF($D37="Inhalation",IF($J37="Central Tendency",SUMIFS('Inhalation Exposure'!$S$5:$S$162,'Inhalation Exposure'!$B$5:$B$162,$B37,'Inhalation Exposure'!$D$5:$D$162,$C37),SUMIFS('Inhalation Exposure'!$R$5:$R$162,'Inhalation Exposure'!$B$5:$B$162,$B37,'Inhalation Exposure'!$D$5:$D$162,$C37))),"--")</f>
        <v>3.2935159817351596E-7</v>
      </c>
      <c r="O37" s="582" t="s">
        <v>150</v>
      </c>
      <c r="P37" s="203">
        <f>IFERROR(L37*U37, "--")</f>
        <v>9843.75</v>
      </c>
      <c r="Q37" s="203">
        <f>IFERROR(M37*V37, "--")</f>
        <v>119765.625</v>
      </c>
      <c r="R37" s="204">
        <f>IFERROR(N37/W37, "--")</f>
        <v>3.2935159817351594E-8</v>
      </c>
      <c r="T37" s="212">
        <v>10</v>
      </c>
      <c r="U37" s="213">
        <v>10</v>
      </c>
      <c r="V37" s="213">
        <v>10</v>
      </c>
      <c r="W37" s="214">
        <v>10</v>
      </c>
    </row>
    <row r="38" spans="2:23" ht="15" thickBot="1">
      <c r="B38" s="201" t="s">
        <v>148</v>
      </c>
      <c r="C38" s="202" t="s">
        <v>70</v>
      </c>
      <c r="D38" s="202" t="s">
        <v>129</v>
      </c>
      <c r="E38" s="681"/>
      <c r="F38" s="681"/>
      <c r="G38" s="678"/>
      <c r="H38" s="669"/>
      <c r="I38" s="669"/>
      <c r="J38" s="662"/>
      <c r="K38" s="586"/>
      <c r="L38" s="650"/>
      <c r="M38" s="650"/>
      <c r="N38" s="665"/>
      <c r="O38" s="538" t="s">
        <v>150</v>
      </c>
      <c r="P38" s="582" t="str">
        <f>CONCATENATE("(APF ",U37,")")</f>
        <v>(APF 10)</v>
      </c>
      <c r="Q38" s="582" t="str">
        <f>CONCATENATE("(APF ",V37,")")</f>
        <v>(APF 10)</v>
      </c>
      <c r="R38" s="582" t="str">
        <f>CONCATENATE("(APF ",W37,")")</f>
        <v>(APF 10)</v>
      </c>
      <c r="T38" s="216" t="s">
        <v>134</v>
      </c>
      <c r="U38" s="217" t="s">
        <v>134</v>
      </c>
      <c r="V38" s="217" t="s">
        <v>134</v>
      </c>
      <c r="W38" s="218" t="s">
        <v>134</v>
      </c>
    </row>
    <row r="39" spans="2:23" ht="15" thickBot="1">
      <c r="B39" s="201" t="s">
        <v>148</v>
      </c>
      <c r="C39" s="202" t="s">
        <v>70</v>
      </c>
      <c r="D39" s="202" t="s">
        <v>129</v>
      </c>
      <c r="E39" s="681"/>
      <c r="F39" s="681"/>
      <c r="G39" s="678"/>
      <c r="H39" s="669"/>
      <c r="I39" s="669"/>
      <c r="J39" s="657" t="s">
        <v>135</v>
      </c>
      <c r="K39" s="586"/>
      <c r="L39" s="649">
        <f>IFERROR(VLOOKUP($D39,$Y$9:$AB$9,2,FALSE)/IF($D39="Inhalation",IF($J39="Central Tendency",SUMIFS('Inhalation Exposure'!$O$5:$O$162,'Inhalation Exposure'!$B$5:$B$162,$B39,'Inhalation Exposure'!$D$5:$D$162,$C39),SUMIFS('Inhalation Exposure'!$N$5:$N$162,'Inhalation Exposure'!$B$5:$B$162,$B39,'Inhalation Exposure'!$D$5:$D$162,$C39))),"--")</f>
        <v>656.24999999999989</v>
      </c>
      <c r="M39" s="649">
        <f>IFERROR(VLOOKUP($D39,$Y$9:$AB$9,3,FALSE)/IF($D39="Inhalation",IF($J39="Central Tendency",SUMIFS('Inhalation Exposure'!$Q$5:$Q$162,'Inhalation Exposure'!$B$5:$B$162,$B39,'Inhalation Exposure'!$D$5:$D$162,$C39),SUMIFS('Inhalation Exposure'!$P$5:$P$162,'Inhalation Exposure'!$B$5:$B$162,$B39,'Inhalation Exposure'!$D$5:$D$162,$C39))),"--")</f>
        <v>7984.3749999999982</v>
      </c>
      <c r="N39" s="664">
        <f>IFERROR(VLOOKUP($D39,$Y$9:$AB$9,4,FALSE)*IF($D39="Inhalation",IF($J39="Central Tendency",SUMIFS('Inhalation Exposure'!$S$5:$S$162,'Inhalation Exposure'!$B$5:$B$162,$B39,'Inhalation Exposure'!$D$5:$D$162,$C39),SUMIFS('Inhalation Exposure'!$R$5:$R$162,'Inhalation Exposure'!$B$5:$B$162,$B39,'Inhalation Exposure'!$D$5:$D$162,$C39))),"--")</f>
        <v>6.374547061422891E-7</v>
      </c>
      <c r="O39" s="582" t="s">
        <v>150</v>
      </c>
      <c r="P39" s="203">
        <f>IFERROR(L39*U39, "--")</f>
        <v>6562.4999999999991</v>
      </c>
      <c r="Q39" s="203">
        <f>IFERROR(M39*V39, "--")</f>
        <v>79843.749999999985</v>
      </c>
      <c r="R39" s="204">
        <f>IFERROR(N39/W39, "--")</f>
        <v>6.374547061422891E-8</v>
      </c>
      <c r="T39" s="212">
        <v>10</v>
      </c>
      <c r="U39" s="213">
        <v>10</v>
      </c>
      <c r="V39" s="213">
        <v>10</v>
      </c>
      <c r="W39" s="214">
        <v>10</v>
      </c>
    </row>
    <row r="40" spans="2:23" ht="25.5" customHeight="1" thickBot="1">
      <c r="B40" s="201" t="s">
        <v>148</v>
      </c>
      <c r="C40" s="202" t="s">
        <v>70</v>
      </c>
      <c r="D40" s="202" t="s">
        <v>129</v>
      </c>
      <c r="E40" s="681"/>
      <c r="F40" s="681"/>
      <c r="G40" s="678"/>
      <c r="H40" s="670"/>
      <c r="I40" s="670"/>
      <c r="J40" s="658"/>
      <c r="K40" s="583"/>
      <c r="L40" s="650"/>
      <c r="M40" s="650"/>
      <c r="N40" s="665"/>
      <c r="O40" s="538" t="s">
        <v>150</v>
      </c>
      <c r="P40" s="584" t="str">
        <f>CONCATENATE("(APF ",U39,")")</f>
        <v>(APF 10)</v>
      </c>
      <c r="Q40" s="584" t="str">
        <f>CONCATENATE("(APF ",V39,")")</f>
        <v>(APF 10)</v>
      </c>
      <c r="R40" s="584" t="str">
        <f>CONCATENATE("(APF ",W39,")")</f>
        <v>(APF 10)</v>
      </c>
      <c r="T40" s="216" t="s">
        <v>134</v>
      </c>
      <c r="U40" s="217" t="s">
        <v>134</v>
      </c>
      <c r="V40" s="217" t="s">
        <v>134</v>
      </c>
      <c r="W40" s="218" t="s">
        <v>134</v>
      </c>
    </row>
    <row r="41" spans="2:23" ht="15.75" customHeight="1" thickTop="1" thickBot="1">
      <c r="B41" s="201" t="s">
        <v>151</v>
      </c>
      <c r="C41" s="202" t="s">
        <v>70</v>
      </c>
      <c r="D41" s="202" t="s">
        <v>129</v>
      </c>
      <c r="E41" s="681"/>
      <c r="F41" s="681"/>
      <c r="G41" s="678"/>
      <c r="H41" s="668" t="s">
        <v>152</v>
      </c>
      <c r="I41" s="668" t="s">
        <v>108</v>
      </c>
      <c r="J41" s="671" t="s">
        <v>75</v>
      </c>
      <c r="K41" s="667"/>
      <c r="L41" s="655">
        <f>IFERROR(VLOOKUP($D41,$Y$9:$AB$9,2,FALSE)/IF($D41="Inhalation",IF($J41="Central Tendency",SUMIFS('Inhalation Exposure'!$O$5:$O$162,'Inhalation Exposure'!$B$5:$B$162,$B41,'Inhalation Exposure'!$D$5:$D$162,$C41),SUMIFS('Inhalation Exposure'!$N$5:$N$162,'Inhalation Exposure'!$B$5:$B$162,$B41,'Inhalation Exposure'!$D$5:$D$162,$C41))),"--")</f>
        <v>333.07239590904561</v>
      </c>
      <c r="M41" s="655">
        <f>IFERROR(VLOOKUP($D41,$Y$9:$AB$9,3,FALSE)/IF($D41="Inhalation",IF($J41="Central Tendency",SUMIFS('Inhalation Exposure'!$Q$5:$Q$162,'Inhalation Exposure'!$B$5:$B$162,$B41,'Inhalation Exposure'!$D$5:$D$162,$C41),SUMIFS('Inhalation Exposure'!$P$5:$P$162,'Inhalation Exposure'!$B$5:$B$162,$B41,'Inhalation Exposure'!$D$5:$D$162,$C41))),"--")</f>
        <v>356.60951188661818</v>
      </c>
      <c r="N41" s="651">
        <f>IFERROR(VLOOKUP($D41,$Y$9:$AB$9,4,FALSE)*IF($D41="Inhalation",IF($J41="Central Tendency",SUMIFS('Inhalation Exposure'!$S$5:$S$162,'Inhalation Exposure'!$B$5:$B$162,$B41,'Inhalation Exposure'!$D$5:$D$162,$C41),SUMIFS('Inhalation Exposure'!$R$5:$R$162,'Inhalation Exposure'!$B$5:$B$162,$B41,'Inhalation Exposure'!$D$5:$D$162,$C41))),"--")</f>
        <v>1.1061118305936074E-5</v>
      </c>
      <c r="O41" s="553">
        <f>IFERROR(K137*T41, "--")</f>
        <v>0</v>
      </c>
      <c r="P41" s="553">
        <f>IFERROR(L41*U41, "--")</f>
        <v>3330.723959090456</v>
      </c>
      <c r="Q41" s="553">
        <f>IFERROR(M41*V41, "--")</f>
        <v>3566.095118866182</v>
      </c>
      <c r="R41" s="554">
        <f>IFERROR(N41/W41, "--")</f>
        <v>1.1061118305936073E-6</v>
      </c>
      <c r="T41" s="205">
        <v>10</v>
      </c>
      <c r="U41" s="206">
        <v>10</v>
      </c>
      <c r="V41" s="206">
        <v>10</v>
      </c>
      <c r="W41" s="207">
        <v>10</v>
      </c>
    </row>
    <row r="42" spans="2:23" ht="15" thickBot="1">
      <c r="B42" s="201" t="s">
        <v>151</v>
      </c>
      <c r="C42" s="202" t="s">
        <v>70</v>
      </c>
      <c r="D42" s="202" t="s">
        <v>129</v>
      </c>
      <c r="E42" s="681"/>
      <c r="F42" s="681"/>
      <c r="G42" s="678"/>
      <c r="H42" s="669"/>
      <c r="I42" s="669"/>
      <c r="J42" s="662"/>
      <c r="K42" s="660"/>
      <c r="L42" s="656"/>
      <c r="M42" s="656"/>
      <c r="N42" s="652"/>
      <c r="O42" s="588" t="str">
        <f>CONCATENATE("(APF ",T41,")")</f>
        <v>(APF 10)</v>
      </c>
      <c r="P42" s="588" t="str">
        <f>CONCATENATE("(APF ",U41,")")</f>
        <v>(APF 10)</v>
      </c>
      <c r="Q42" s="588" t="str">
        <f>CONCATENATE("(APF ",V41,")")</f>
        <v>(APF 10)</v>
      </c>
      <c r="R42" s="588" t="str">
        <f>CONCATENATE("(APF ",W41,")")</f>
        <v>(APF 10)</v>
      </c>
      <c r="T42" s="209" t="s">
        <v>134</v>
      </c>
      <c r="U42" s="210" t="s">
        <v>134</v>
      </c>
      <c r="V42" s="210" t="s">
        <v>134</v>
      </c>
      <c r="W42" s="211" t="s">
        <v>134</v>
      </c>
    </row>
    <row r="43" spans="2:23" ht="19.5" customHeight="1" thickBot="1">
      <c r="B43" s="201" t="s">
        <v>151</v>
      </c>
      <c r="C43" s="202" t="s">
        <v>70</v>
      </c>
      <c r="D43" s="202" t="s">
        <v>129</v>
      </c>
      <c r="E43" s="681"/>
      <c r="F43" s="681"/>
      <c r="G43" s="678"/>
      <c r="H43" s="669"/>
      <c r="I43" s="669"/>
      <c r="J43" s="657" t="s">
        <v>135</v>
      </c>
      <c r="K43" s="659"/>
      <c r="L43" s="655">
        <f>IFERROR(VLOOKUP($D43,$Y$9:$AB$9,2,FALSE)/IF($D43="Inhalation",IF($J43="Central Tendency",SUMIFS('Inhalation Exposure'!$O$5:$O$162,'Inhalation Exposure'!$B$5:$B$162,$B43,'Inhalation Exposure'!$D$5:$D$162,$C43),SUMIFS('Inhalation Exposure'!$N$5:$N$162,'Inhalation Exposure'!$B$5:$B$162,$B43,'Inhalation Exposure'!$D$5:$D$162,$C43))),"--")</f>
        <v>7.1269255972162959</v>
      </c>
      <c r="M43" s="672">
        <f>IFERROR(VLOOKUP($D43,$Y$9:$AB$9,3,FALSE)/IF($D43="Inhalation",IF($J43="Central Tendency",SUMIFS('Inhalation Exposure'!$Q$5:$Q$162,'Inhalation Exposure'!$B$5:$B$162,$B43,'Inhalation Exposure'!$D$5:$D$162,$C43),SUMIFS('Inhalation Exposure'!$P$5:$P$162,'Inhalation Exposure'!$B$5:$B$162,$B43,'Inhalation Exposure'!$D$5:$D$162,$C43))),"--")</f>
        <v>7.6305616727529149</v>
      </c>
      <c r="N43" s="674">
        <f>IFERROR(VLOOKUP($D43,$Y$9:$AB$9,4,FALSE)*IF($D43="Inhalation",IF($J43="Central Tendency",SUMIFS('Inhalation Exposure'!$S$5:$S$162,'Inhalation Exposure'!$B$5:$B$162,$B43,'Inhalation Exposure'!$D$5:$D$162,$C43),SUMIFS('Inhalation Exposure'!$R$5:$R$162,'Inhalation Exposure'!$B$5:$B$162,$B43,'Inhalation Exposure'!$D$5:$D$162,$C43))),"--")</f>
        <v>6.670121594756223E-4</v>
      </c>
      <c r="O43" s="553">
        <f>IFERROR(K139*T43, "--")</f>
        <v>0</v>
      </c>
      <c r="P43" s="553">
        <f>IFERROR(L43*U43, "--")</f>
        <v>71.269255972162966</v>
      </c>
      <c r="Q43" s="553">
        <f>IFERROR(M43*V43, "--")</f>
        <v>76.305616727529156</v>
      </c>
      <c r="R43" s="554">
        <f>IFERROR(N43/W43, "--")</f>
        <v>6.6701215947562225E-5</v>
      </c>
      <c r="T43" s="212">
        <v>10</v>
      </c>
      <c r="U43" s="213">
        <v>10</v>
      </c>
      <c r="V43" s="213">
        <v>10</v>
      </c>
      <c r="W43" s="214">
        <v>10</v>
      </c>
    </row>
    <row r="44" spans="2:23" ht="15" thickBot="1">
      <c r="B44" s="201" t="s">
        <v>151</v>
      </c>
      <c r="C44" s="202" t="s">
        <v>70</v>
      </c>
      <c r="D44" s="202" t="s">
        <v>129</v>
      </c>
      <c r="E44" s="681"/>
      <c r="F44" s="681"/>
      <c r="G44" s="678"/>
      <c r="H44" s="670"/>
      <c r="I44" s="670"/>
      <c r="J44" s="658"/>
      <c r="K44" s="660"/>
      <c r="L44" s="656"/>
      <c r="M44" s="673"/>
      <c r="N44" s="675"/>
      <c r="O44" s="589" t="str">
        <f>CONCATENATE("(APF ",T43,")")</f>
        <v>(APF 10)</v>
      </c>
      <c r="P44" s="589" t="str">
        <f>CONCATENATE("(APF ",U43,")")</f>
        <v>(APF 10)</v>
      </c>
      <c r="Q44" s="589" t="str">
        <f>CONCATENATE("(APF ",V43,")")</f>
        <v>(APF 10)</v>
      </c>
      <c r="R44" s="589" t="str">
        <f>CONCATENATE("(APF ",W43,")")</f>
        <v>(APF 10)</v>
      </c>
      <c r="T44" s="216" t="s">
        <v>134</v>
      </c>
      <c r="U44" s="217" t="s">
        <v>134</v>
      </c>
      <c r="V44" s="217" t="s">
        <v>134</v>
      </c>
      <c r="W44" s="218" t="s">
        <v>134</v>
      </c>
    </row>
    <row r="45" spans="2:23" ht="21.75" customHeight="1" thickTop="1" thickBot="1">
      <c r="B45" s="201" t="s">
        <v>153</v>
      </c>
      <c r="C45" s="202" t="s">
        <v>70</v>
      </c>
      <c r="D45" s="202" t="s">
        <v>129</v>
      </c>
      <c r="E45" s="681"/>
      <c r="F45" s="681"/>
      <c r="G45" s="678"/>
      <c r="H45" s="668" t="s">
        <v>154</v>
      </c>
      <c r="I45" s="668" t="s">
        <v>108</v>
      </c>
      <c r="J45" s="671" t="s">
        <v>75</v>
      </c>
      <c r="K45" s="590"/>
      <c r="L45" s="649">
        <f>IFERROR(VLOOKUP($D45,$Y$9:$AB$9,2,FALSE)/IF($D45="Inhalation",IF($J45="Central Tendency",SUMIFS('Inhalation Exposure'!$O$5:$O$162,'Inhalation Exposure'!$B$5:$B$162,$B45,'Inhalation Exposure'!$D$5:$D$162,$C45),SUMIFS('Inhalation Exposure'!$N$5:$N$162,'Inhalation Exposure'!$B$5:$B$162,$B45,'Inhalation Exposure'!$D$5:$D$162,$C45))),"--")</f>
        <v>64.662756598240463</v>
      </c>
      <c r="M45" s="649">
        <f>IFERROR(VLOOKUP($D45,$Y$9:$AB$9,3,FALSE)/IF($D45="Inhalation",IF($J45="Central Tendency",SUMIFS('Inhalation Exposure'!$Q$5:$Q$162,'Inhalation Exposure'!$B$5:$B$162,$B45,'Inhalation Exposure'!$D$5:$D$162,$C45),SUMIFS('Inhalation Exposure'!$P$5:$P$162,'Inhalation Exposure'!$B$5:$B$162,$B45,'Inhalation Exposure'!$D$5:$D$162,$C45))),"--")</f>
        <v>786.73020527859228</v>
      </c>
      <c r="N45" s="664">
        <f>IFERROR(VLOOKUP($D45,$Y$9:$AB$9,4,FALSE)*IF($D45="Inhalation",IF($J45="Central Tendency",SUMIFS('Inhalation Exposure'!$S$5:$S$162,'Inhalation Exposure'!$B$5:$B$162,$B45,'Inhalation Exposure'!$D$5:$D$162,$C45),SUMIFS('Inhalation Exposure'!$R$5:$R$162,'Inhalation Exposure'!$B$5:$B$162,$B45,'Inhalation Exposure'!$D$5:$D$162,$C45))),"--")</f>
        <v>5.0137899543379E-6</v>
      </c>
      <c r="O45" s="582" t="s">
        <v>150</v>
      </c>
      <c r="P45" s="203">
        <f>IFERROR(L45*U45, "--")</f>
        <v>646.62756598240458</v>
      </c>
      <c r="Q45" s="203">
        <f>IFERROR(M45*V45, "--")</f>
        <v>7867.3020527859226</v>
      </c>
      <c r="R45" s="204">
        <f>IFERROR(N45/W45, "--")</f>
        <v>5.0137899543379004E-7</v>
      </c>
      <c r="T45" s="212">
        <v>10</v>
      </c>
      <c r="U45" s="213">
        <v>10</v>
      </c>
      <c r="V45" s="213">
        <v>10</v>
      </c>
      <c r="W45" s="214">
        <v>10</v>
      </c>
    </row>
    <row r="46" spans="2:23" ht="23.25" customHeight="1" thickBot="1">
      <c r="B46" s="201" t="s">
        <v>153</v>
      </c>
      <c r="C46" s="202" t="s">
        <v>70</v>
      </c>
      <c r="D46" s="202" t="s">
        <v>129</v>
      </c>
      <c r="E46" s="681"/>
      <c r="F46" s="681"/>
      <c r="G46" s="678"/>
      <c r="H46" s="669"/>
      <c r="I46" s="669"/>
      <c r="J46" s="662"/>
      <c r="K46" s="586"/>
      <c r="L46" s="650"/>
      <c r="M46" s="650"/>
      <c r="N46" s="665"/>
      <c r="O46" s="538" t="s">
        <v>150</v>
      </c>
      <c r="P46" s="582" t="str">
        <f>CONCATENATE("(APF ",U45,")")</f>
        <v>(APF 10)</v>
      </c>
      <c r="Q46" s="582" t="str">
        <f>CONCATENATE("(APF ",V45,")")</f>
        <v>(APF 10)</v>
      </c>
      <c r="R46" s="582" t="str">
        <f>CONCATENATE("(APF ",W45,")")</f>
        <v>(APF 10)</v>
      </c>
      <c r="T46" s="216" t="s">
        <v>134</v>
      </c>
      <c r="U46" s="217" t="s">
        <v>134</v>
      </c>
      <c r="V46" s="217" t="s">
        <v>134</v>
      </c>
      <c r="W46" s="218" t="s">
        <v>134</v>
      </c>
    </row>
    <row r="47" spans="2:23" ht="15" thickBot="1">
      <c r="B47" s="201" t="s">
        <v>153</v>
      </c>
      <c r="C47" s="202" t="s">
        <v>70</v>
      </c>
      <c r="D47" s="202" t="s">
        <v>129</v>
      </c>
      <c r="E47" s="681"/>
      <c r="F47" s="681"/>
      <c r="G47" s="678"/>
      <c r="H47" s="669"/>
      <c r="I47" s="669"/>
      <c r="J47" s="657" t="s">
        <v>135</v>
      </c>
      <c r="K47" s="586"/>
      <c r="L47" s="649">
        <f>IFERROR(VLOOKUP($D47,$Y$9:$AB$9,2,FALSE)/IF($D47="Inhalation",IF($J47="Central Tendency",SUMIFS('Inhalation Exposure'!$O$5:$O$162,'Inhalation Exposure'!$B$5:$B$162,$B47,'Inhalation Exposure'!$D$5:$D$162,$C47),SUMIFS('Inhalation Exposure'!$N$5:$N$162,'Inhalation Exposure'!$B$5:$B$162,$B47,'Inhalation Exposure'!$D$5:$D$162,$C47))),"--")</f>
        <v>35.621970920840063</v>
      </c>
      <c r="M47" s="649">
        <f>IFERROR(VLOOKUP($D47,$Y$9:$AB$9,3,FALSE)/IF($D47="Inhalation",IF($J47="Central Tendency",SUMIFS('Inhalation Exposure'!$Q$5:$Q$162,'Inhalation Exposure'!$B$5:$B$162,$B47,'Inhalation Exposure'!$D$5:$D$162,$C47),SUMIFS('Inhalation Exposure'!$P$5:$P$162,'Inhalation Exposure'!$B$5:$B$162,$B47,'Inhalation Exposure'!$D$5:$D$162,$C47))),"--")</f>
        <v>433.40064620355417</v>
      </c>
      <c r="N47" s="664">
        <f>IFERROR(VLOOKUP($D47,$Y$9:$AB$9,4,FALSE)*IF($D47="Inhalation",IF($J47="Central Tendency",SUMIFS('Inhalation Exposure'!$S$5:$S$162,'Inhalation Exposure'!$B$5:$B$162,$B47,'Inhalation Exposure'!$D$5:$D$162,$C47),SUMIFS('Inhalation Exposure'!$R$5:$R$162,'Inhalation Exposure'!$B$5:$B$162,$B47,'Inhalation Exposure'!$D$5:$D$162,$C47))),"--")</f>
        <v>1.1743585211371335E-5</v>
      </c>
      <c r="O47" s="203" t="str">
        <f>IFERROR(#REF!*T47, "--")</f>
        <v>--</v>
      </c>
      <c r="P47" s="203">
        <f>IFERROR(L47*U47, "--")</f>
        <v>356.21970920840062</v>
      </c>
      <c r="Q47" s="203">
        <f>IFERROR(M47*V47, "--")</f>
        <v>4334.0064620355415</v>
      </c>
      <c r="R47" s="204">
        <f>IFERROR(N47/W47, "--")</f>
        <v>1.1743585211371335E-6</v>
      </c>
      <c r="T47" s="205">
        <v>10</v>
      </c>
      <c r="U47" s="206">
        <v>10</v>
      </c>
      <c r="V47" s="206">
        <v>10</v>
      </c>
      <c r="W47" s="207">
        <v>10</v>
      </c>
    </row>
    <row r="48" spans="2:23" ht="15" thickBot="1">
      <c r="B48" s="201" t="s">
        <v>153</v>
      </c>
      <c r="C48" s="202" t="s">
        <v>70</v>
      </c>
      <c r="D48" s="202" t="s">
        <v>129</v>
      </c>
      <c r="E48" s="681"/>
      <c r="F48" s="681"/>
      <c r="G48" s="678"/>
      <c r="H48" s="670"/>
      <c r="I48" s="670"/>
      <c r="J48" s="658"/>
      <c r="K48" s="583"/>
      <c r="L48" s="650"/>
      <c r="M48" s="650"/>
      <c r="N48" s="665"/>
      <c r="O48" s="582" t="str">
        <f>CONCATENATE("(APF ",T47,")")</f>
        <v>(APF 10)</v>
      </c>
      <c r="P48" s="584" t="str">
        <f>CONCATENATE("(APF ",U47,")")</f>
        <v>(APF 10)</v>
      </c>
      <c r="Q48" s="584" t="str">
        <f>CONCATENATE("(APF ",V47,")")</f>
        <v>(APF 10)</v>
      </c>
      <c r="R48" s="584" t="str">
        <f>CONCATENATE("(APF ",W47,")")</f>
        <v>(APF 10)</v>
      </c>
      <c r="T48" s="209" t="s">
        <v>134</v>
      </c>
      <c r="U48" s="210" t="s">
        <v>134</v>
      </c>
      <c r="V48" s="210" t="s">
        <v>134</v>
      </c>
      <c r="W48" s="211" t="s">
        <v>134</v>
      </c>
    </row>
    <row r="49" spans="2:23" ht="15.6" thickTop="1" thickBot="1">
      <c r="B49" s="201" t="s">
        <v>155</v>
      </c>
      <c r="C49" s="202" t="s">
        <v>70</v>
      </c>
      <c r="D49" s="202" t="s">
        <v>129</v>
      </c>
      <c r="E49" s="681"/>
      <c r="F49" s="681"/>
      <c r="G49" s="678"/>
      <c r="H49" s="668" t="s">
        <v>156</v>
      </c>
      <c r="I49" s="668" t="s">
        <v>108</v>
      </c>
      <c r="J49" s="671" t="s">
        <v>75</v>
      </c>
      <c r="K49" s="590"/>
      <c r="L49" s="649">
        <f>IFERROR(VLOOKUP($D49,$Y$9:$AB$9,2,FALSE)/IF($D49="Inhalation",IF($J49="Central Tendency",SUMIFS('Inhalation Exposure'!$O$5:$O$162,'Inhalation Exposure'!$B$5:$B$162,$B49,'Inhalation Exposure'!$D$5:$D$162,$C49),SUMIFS('Inhalation Exposure'!$N$5:$N$162,'Inhalation Exposure'!$B$5:$B$162,$B49,'Inhalation Exposure'!$D$5:$D$162,$C49))),"--")</f>
        <v>465.79370715363314</v>
      </c>
      <c r="M49" s="649">
        <f>IFERROR(VLOOKUP($D49,$Y$9:$AB$9,3,FALSE)/IF($D49="Inhalation",IF($J49="Central Tendency",SUMIFS('Inhalation Exposure'!$Q$5:$Q$162,'Inhalation Exposure'!$B$5:$B$162,$B49,'Inhalation Exposure'!$D$5:$D$162,$C49),SUMIFS('Inhalation Exposure'!$P$5:$P$162,'Inhalation Exposure'!$B$5:$B$162,$B49,'Inhalation Exposure'!$D$5:$D$162,$C49))),"--")</f>
        <v>5667.1567703692026</v>
      </c>
      <c r="N49" s="664">
        <f>IFERROR(VLOOKUP($D49,$Y$9:$AB$9,4,FALSE)*IF($D49="Inhalation",IF($J49="Central Tendency",SUMIFS('Inhalation Exposure'!$S$5:$S$162,'Inhalation Exposure'!$B$5:$B$162,$B49,'Inhalation Exposure'!$D$5:$D$162,$C49),SUMIFS('Inhalation Exposure'!$R$5:$R$162,'Inhalation Exposure'!$B$5:$B$162,$B49,'Inhalation Exposure'!$D$5:$D$162,$C49))),"--")</f>
        <v>6.9602803660273979E-7</v>
      </c>
      <c r="O49" s="203" t="str">
        <f>IFERROR(#REF!*T49, "--")</f>
        <v>--</v>
      </c>
      <c r="P49" s="203">
        <f>IFERROR(L49*U49, "--")</f>
        <v>4657.9370715363311</v>
      </c>
      <c r="Q49" s="203">
        <f>IFERROR(M49*V49, "--")</f>
        <v>56671.567703692024</v>
      </c>
      <c r="R49" s="204">
        <f>IFERROR(N49/W49, "--")</f>
        <v>6.9602803660273979E-8</v>
      </c>
      <c r="T49" s="212">
        <v>10</v>
      </c>
      <c r="U49" s="213">
        <v>10</v>
      </c>
      <c r="V49" s="213">
        <v>10</v>
      </c>
      <c r="W49" s="214">
        <v>10</v>
      </c>
    </row>
    <row r="50" spans="2:23" ht="15" thickBot="1">
      <c r="B50" s="201" t="s">
        <v>155</v>
      </c>
      <c r="C50" s="202" t="s">
        <v>70</v>
      </c>
      <c r="D50" s="202" t="s">
        <v>129</v>
      </c>
      <c r="E50" s="681"/>
      <c r="F50" s="681"/>
      <c r="G50" s="678"/>
      <c r="H50" s="669"/>
      <c r="I50" s="669"/>
      <c r="J50" s="662"/>
      <c r="K50" s="586"/>
      <c r="L50" s="650"/>
      <c r="M50" s="650"/>
      <c r="N50" s="665"/>
      <c r="O50" s="584" t="str">
        <f>CONCATENATE("(APF ",T49,")")</f>
        <v>(APF 10)</v>
      </c>
      <c r="P50" s="582" t="str">
        <f>CONCATENATE("(APF ",U49,")")</f>
        <v>(APF 10)</v>
      </c>
      <c r="Q50" s="582" t="str">
        <f>CONCATENATE("(APF ",V49,")")</f>
        <v>(APF 10)</v>
      </c>
      <c r="R50" s="582" t="str">
        <f>CONCATENATE("(APF ",W49,")")</f>
        <v>(APF 10)</v>
      </c>
      <c r="T50" s="216" t="s">
        <v>134</v>
      </c>
      <c r="U50" s="217" t="s">
        <v>134</v>
      </c>
      <c r="V50" s="217" t="s">
        <v>134</v>
      </c>
      <c r="W50" s="218" t="s">
        <v>134</v>
      </c>
    </row>
    <row r="51" spans="2:23" ht="16.5" customHeight="1" thickBot="1">
      <c r="B51" s="201" t="s">
        <v>155</v>
      </c>
      <c r="C51" s="202" t="s">
        <v>70</v>
      </c>
      <c r="D51" s="202" t="s">
        <v>129</v>
      </c>
      <c r="E51" s="681"/>
      <c r="F51" s="681"/>
      <c r="G51" s="678"/>
      <c r="H51" s="669"/>
      <c r="I51" s="669"/>
      <c r="J51" s="657" t="s">
        <v>135</v>
      </c>
      <c r="K51" s="586"/>
      <c r="L51" s="649">
        <f>IFERROR(VLOOKUP($D51,$Y$9:$AB$9,2,FALSE)/IF($D51="Inhalation",IF($J51="Central Tendency",SUMIFS('Inhalation Exposure'!$O$5:$O$162,'Inhalation Exposure'!$B$5:$B$162,$B51,'Inhalation Exposure'!$D$5:$D$162,$C51),SUMIFS('Inhalation Exposure'!$N$5:$N$162,'Inhalation Exposure'!$B$5:$B$162,$B51,'Inhalation Exposure'!$D$5:$D$162,$C51))),"--")</f>
        <v>1.5420458434603195</v>
      </c>
      <c r="M51" s="649">
        <f>IFERROR(VLOOKUP($D51,$Y$9:$AB$9,3,FALSE)/IF($D51="Inhalation",IF($J51="Central Tendency",SUMIFS('Inhalation Exposure'!$Q$5:$Q$162,'Inhalation Exposure'!$B$5:$B$162,$B51,'Inhalation Exposure'!$D$5:$D$162,$C51),SUMIFS('Inhalation Exposure'!$P$5:$P$162,'Inhalation Exposure'!$B$5:$B$162,$B51,'Inhalation Exposure'!$D$5:$D$162,$C51))),"--")</f>
        <v>18.761557762100558</v>
      </c>
      <c r="N51" s="664">
        <f>IFERROR(VLOOKUP($D51,$Y$9:$AB$9,4,FALSE)*IF($D51="Inhalation",IF($J51="Central Tendency",SUMIFS('Inhalation Exposure'!$S$5:$S$162,'Inhalation Exposure'!$B$5:$B$162,$B51,'Inhalation Exposure'!$D$5:$D$162,$C51),SUMIFS('Inhalation Exposure'!$R$5:$R$162,'Inhalation Exposure'!$B$5:$B$162,$B51,'Inhalation Exposure'!$D$5:$D$162,$C51))),"--")</f>
        <v>2.7128224020055977E-4</v>
      </c>
      <c r="O51" s="582" t="s">
        <v>150</v>
      </c>
      <c r="P51" s="203">
        <f>IFERROR(L51*U51, "--")</f>
        <v>38.551146086507984</v>
      </c>
      <c r="Q51" s="203">
        <f>IFERROR(M51*V51, "--")</f>
        <v>187.61557762100557</v>
      </c>
      <c r="R51" s="204">
        <f>IFERROR(N51/W51, "--")</f>
        <v>2.7128224020055976E-5</v>
      </c>
      <c r="T51" s="212">
        <v>50</v>
      </c>
      <c r="U51" s="213">
        <v>25</v>
      </c>
      <c r="V51" s="213">
        <v>10</v>
      </c>
      <c r="W51" s="214">
        <v>10</v>
      </c>
    </row>
    <row r="52" spans="2:23" ht="15" thickBot="1">
      <c r="B52" s="201" t="s">
        <v>155</v>
      </c>
      <c r="C52" s="202" t="s">
        <v>70</v>
      </c>
      <c r="D52" s="202" t="s">
        <v>129</v>
      </c>
      <c r="E52" s="681"/>
      <c r="F52" s="681"/>
      <c r="G52" s="678"/>
      <c r="H52" s="670"/>
      <c r="I52" s="670"/>
      <c r="J52" s="658"/>
      <c r="K52" s="583"/>
      <c r="L52" s="650"/>
      <c r="M52" s="650"/>
      <c r="N52" s="665"/>
      <c r="O52" s="538" t="s">
        <v>150</v>
      </c>
      <c r="P52" s="584" t="str">
        <f>CONCATENATE("(APF ",U51,")")</f>
        <v>(APF 25)</v>
      </c>
      <c r="Q52" s="584" t="str">
        <f>CONCATENATE("(APF ",V51,")")</f>
        <v>(APF 10)</v>
      </c>
      <c r="R52" s="584" t="str">
        <f>CONCATENATE("(APF ",W51,")")</f>
        <v>(APF 10)</v>
      </c>
      <c r="T52" s="216" t="s">
        <v>134</v>
      </c>
      <c r="U52" s="217" t="s">
        <v>134</v>
      </c>
      <c r="V52" s="217" t="s">
        <v>134</v>
      </c>
      <c r="W52" s="218" t="s">
        <v>134</v>
      </c>
    </row>
    <row r="53" spans="2:23" ht="15.6" thickTop="1" thickBot="1">
      <c r="B53" s="201" t="s">
        <v>157</v>
      </c>
      <c r="C53" s="288" t="s">
        <v>70</v>
      </c>
      <c r="D53" s="202" t="s">
        <v>129</v>
      </c>
      <c r="E53" s="681"/>
      <c r="F53" s="681"/>
      <c r="G53" s="678"/>
      <c r="H53" s="668" t="s">
        <v>158</v>
      </c>
      <c r="I53" s="668" t="s">
        <v>108</v>
      </c>
      <c r="J53" s="671" t="s">
        <v>75</v>
      </c>
      <c r="K53" s="667"/>
      <c r="L53" s="655">
        <f>IFERROR(VLOOKUP($D53,$Y$9:$AB$9,2,FALSE)/IF($D53="Inhalation",IF($J53="Central Tendency",SUMIFS('Inhalation Exposure'!$O$5:$O$162,'Inhalation Exposure'!$B$5:$B$162,$B53,'Inhalation Exposure'!$D$5:$D$162,$C53),SUMIFS('Inhalation Exposure'!$N$5:$N$162,'Inhalation Exposure'!$B$5:$B$162,$B53,'Inhalation Exposure'!$D$5:$D$162,$C53))),"--")</f>
        <v>13861.926411716189</v>
      </c>
      <c r="M53" s="655">
        <f>IFERROR(VLOOKUP($D53,$Y$9:$AB$9,3,FALSE)/IF($D53="Inhalation",IF($J53="Central Tendency",SUMIFS('Inhalation Exposure'!$Q$5:$Q$162,'Inhalation Exposure'!$B$5:$B$162,$B53,'Inhalation Exposure'!$D$5:$D$162,$C53),SUMIFS('Inhalation Exposure'!$P$5:$P$162,'Inhalation Exposure'!$B$5:$B$162,$B53,'Inhalation Exposure'!$D$5:$D$162,$C53))),"--")</f>
        <v>14841.502544810799</v>
      </c>
      <c r="N53" s="651">
        <f>IFERROR(VLOOKUP($D53,$Y$9:$AB$9,4,FALSE)*IF($D53="Inhalation",IF($J53="Central Tendency",SUMIFS('Inhalation Exposure'!$S$5:$S$162,'Inhalation Exposure'!$B$5:$B$162,$B53,'Inhalation Exposure'!$D$5:$D$162,$C53),SUMIFS('Inhalation Exposure'!$R$5:$R$162,'Inhalation Exposure'!$B$5:$B$162,$B53,'Inhalation Exposure'!$D$5:$D$162,$C53))),"--")</f>
        <v>2.6577497716894975E-7</v>
      </c>
      <c r="O53" s="553">
        <f>IFERROR(K417*T53, "--")</f>
        <v>0</v>
      </c>
      <c r="P53" s="553">
        <f>IFERROR(L53*U53, "--")</f>
        <v>138619.26411716189</v>
      </c>
      <c r="Q53" s="553">
        <f>IFERROR(M53*V53, "--")</f>
        <v>148415.02544810798</v>
      </c>
      <c r="R53" s="554">
        <f>IFERROR(N53/W53, "--")</f>
        <v>2.6577497716894974E-8</v>
      </c>
      <c r="T53" s="205">
        <v>10</v>
      </c>
      <c r="U53" s="206">
        <v>10</v>
      </c>
      <c r="V53" s="206">
        <v>10</v>
      </c>
      <c r="W53" s="207">
        <v>10</v>
      </c>
    </row>
    <row r="54" spans="2:23" ht="15" thickBot="1">
      <c r="B54" s="201" t="s">
        <v>157</v>
      </c>
      <c r="C54" s="288" t="s">
        <v>70</v>
      </c>
      <c r="D54" s="202" t="s">
        <v>129</v>
      </c>
      <c r="E54" s="681"/>
      <c r="F54" s="681"/>
      <c r="G54" s="678"/>
      <c r="H54" s="669"/>
      <c r="I54" s="669"/>
      <c r="J54" s="662"/>
      <c r="K54" s="660"/>
      <c r="L54" s="656"/>
      <c r="M54" s="656"/>
      <c r="N54" s="652"/>
      <c r="O54" s="588" t="str">
        <f>CONCATENATE("(APF ",T53,")")</f>
        <v>(APF 10)</v>
      </c>
      <c r="P54" s="588" t="str">
        <f>CONCATENATE("(APF ",U53,")")</f>
        <v>(APF 10)</v>
      </c>
      <c r="Q54" s="588" t="str">
        <f>CONCATENATE("(APF ",V53,")")</f>
        <v>(APF 10)</v>
      </c>
      <c r="R54" s="588" t="str">
        <f>CONCATENATE("(APF ",W53,")")</f>
        <v>(APF 10)</v>
      </c>
      <c r="T54" s="209" t="s">
        <v>134</v>
      </c>
      <c r="U54" s="210" t="s">
        <v>134</v>
      </c>
      <c r="V54" s="210" t="s">
        <v>134</v>
      </c>
      <c r="W54" s="211" t="s">
        <v>134</v>
      </c>
    </row>
    <row r="55" spans="2:23" ht="15" thickBot="1">
      <c r="B55" s="201" t="s">
        <v>157</v>
      </c>
      <c r="C55" s="288" t="s">
        <v>70</v>
      </c>
      <c r="D55" s="202" t="s">
        <v>129</v>
      </c>
      <c r="E55" s="681"/>
      <c r="F55" s="681"/>
      <c r="G55" s="678"/>
      <c r="H55" s="669"/>
      <c r="I55" s="669"/>
      <c r="J55" s="657" t="s">
        <v>135</v>
      </c>
      <c r="K55" s="659"/>
      <c r="L55" s="655">
        <f>IFERROR(VLOOKUP($D55,$Y$9:$AB$9,2,FALSE)/IF($D55="Inhalation",IF($J55="Central Tendency",SUMIFS('Inhalation Exposure'!$O$5:$O$162,'Inhalation Exposure'!$B$5:$B$162,$B55,'Inhalation Exposure'!$D$5:$D$162,$C55),SUMIFS('Inhalation Exposure'!$N$5:$N$162,'Inhalation Exposure'!$B$5:$B$162,$B55,'Inhalation Exposure'!$D$5:$D$162,$C55))),"--")</f>
        <v>37.608210872658404</v>
      </c>
      <c r="M55" s="655">
        <f>IFERROR(VLOOKUP($D55,$Y$9:$AB$9,3,FALSE)/IF($D55="Inhalation",IF($J55="Central Tendency",SUMIFS('Inhalation Exposure'!$Q$5:$Q$162,'Inhalation Exposure'!$B$5:$B$162,$B55,'Inhalation Exposure'!$D$5:$D$162,$C55),SUMIFS('Inhalation Exposure'!$P$5:$P$162,'Inhalation Exposure'!$B$5:$B$162,$B55,'Inhalation Exposure'!$D$5:$D$162,$C55))),"--")</f>
        <v>40.265857774326271</v>
      </c>
      <c r="N55" s="651">
        <f>IFERROR(VLOOKUP($D55,$Y$9:$AB$9,4,FALSE)*IF($D55="Inhalation",IF($J55="Central Tendency",SUMIFS('Inhalation Exposure'!$S$5:$S$162,'Inhalation Exposure'!$B$5:$B$162,$B55,'Inhalation Exposure'!$D$5:$D$162,$C55),SUMIFS('Inhalation Exposure'!$R$5:$R$162,'Inhalation Exposure'!$B$5:$B$162,$B55,'Inhalation Exposure'!$D$5:$D$162,$C55))),"--")</f>
        <v>1.2640181286787449E-4</v>
      </c>
      <c r="O55" s="553">
        <f>IFERROR(K419*T55, "--")</f>
        <v>0</v>
      </c>
      <c r="P55" s="553">
        <f>IFERROR(L55*U55, "--")</f>
        <v>376.08210872658401</v>
      </c>
      <c r="Q55" s="553">
        <f>IFERROR(M55*V55, "--")</f>
        <v>402.6585777432627</v>
      </c>
      <c r="R55" s="554">
        <f>IFERROR(N55/W55, "--")</f>
        <v>1.2640181286787449E-5</v>
      </c>
      <c r="T55" s="212">
        <v>10</v>
      </c>
      <c r="U55" s="213">
        <v>10</v>
      </c>
      <c r="V55" s="213">
        <v>10</v>
      </c>
      <c r="W55" s="214">
        <v>10</v>
      </c>
    </row>
    <row r="56" spans="2:23" ht="15" thickBot="1">
      <c r="B56" s="201" t="s">
        <v>157</v>
      </c>
      <c r="C56" s="288" t="s">
        <v>70</v>
      </c>
      <c r="D56" s="202" t="s">
        <v>129</v>
      </c>
      <c r="E56" s="681"/>
      <c r="F56" s="681"/>
      <c r="G56" s="678"/>
      <c r="H56" s="670"/>
      <c r="I56" s="670"/>
      <c r="J56" s="658"/>
      <c r="K56" s="660"/>
      <c r="L56" s="656"/>
      <c r="M56" s="656"/>
      <c r="N56" s="652"/>
      <c r="O56" s="589" t="str">
        <f>CONCATENATE("(APF ",T55,")")</f>
        <v>(APF 10)</v>
      </c>
      <c r="P56" s="589" t="str">
        <f>CONCATENATE("(APF ",U55,")")</f>
        <v>(APF 10)</v>
      </c>
      <c r="Q56" s="589" t="str">
        <f>CONCATENATE("(APF ",V55,")")</f>
        <v>(APF 10)</v>
      </c>
      <c r="R56" s="589" t="str">
        <f>CONCATENATE("(APF ",W55,")")</f>
        <v>(APF 10)</v>
      </c>
      <c r="T56" s="216" t="s">
        <v>134</v>
      </c>
      <c r="U56" s="217" t="s">
        <v>134</v>
      </c>
      <c r="V56" s="217" t="s">
        <v>134</v>
      </c>
      <c r="W56" s="218" t="s">
        <v>134</v>
      </c>
    </row>
    <row r="57" spans="2:23" ht="15.6" thickTop="1" thickBot="1">
      <c r="B57" s="201" t="s">
        <v>159</v>
      </c>
      <c r="C57" s="288" t="s">
        <v>70</v>
      </c>
      <c r="D57" s="202" t="s">
        <v>129</v>
      </c>
      <c r="E57" s="681"/>
      <c r="F57" s="681"/>
      <c r="G57" s="678"/>
      <c r="H57" s="668" t="s">
        <v>160</v>
      </c>
      <c r="I57" s="668" t="s">
        <v>108</v>
      </c>
      <c r="J57" s="671" t="s">
        <v>75</v>
      </c>
      <c r="K57" s="590"/>
      <c r="L57" s="649">
        <f>IFERROR(VLOOKUP($D57,$Y$9:$AB$9,2,FALSE)/IF($D57="Inhalation",IF($J57="Central Tendency",SUMIFS('Inhalation Exposure'!$O$5:$O$162,'Inhalation Exposure'!$B$5:$B$162,$B57,'Inhalation Exposure'!$D$5:$D$162,$C57),SUMIFS('Inhalation Exposure'!$N$5:$N$162,'Inhalation Exposure'!$B$5:$B$162,$B57,'Inhalation Exposure'!$D$5:$D$162,$C57))),"--")</f>
        <v>689.0625</v>
      </c>
      <c r="M57" s="649">
        <f>IFERROR(VLOOKUP($D57,$Y$9:$AB$9,3,FALSE)/IF($D57="Inhalation",IF($J57="Central Tendency",SUMIFS('Inhalation Exposure'!$Q$5:$Q$162,'Inhalation Exposure'!$B$5:$B$162,$B57,'Inhalation Exposure'!$D$5:$D$162,$C57),SUMIFS('Inhalation Exposure'!$P$5:$P$162,'Inhalation Exposure'!$B$5:$B$162,$B57,'Inhalation Exposure'!$D$5:$D$162,$C57))),"--")</f>
        <v>8383.59375</v>
      </c>
      <c r="N57" s="664">
        <f>IFERROR(VLOOKUP($D57,$Y$9:$AB$9,4,FALSE)*IF($D57="Inhalation",IF($J57="Central Tendency",SUMIFS('Inhalation Exposure'!$S$5:$S$162,'Inhalation Exposure'!$B$5:$B$162,$B57,'Inhalation Exposure'!$D$5:$D$162,$C57),SUMIFS('Inhalation Exposure'!$R$5:$R$162,'Inhalation Exposure'!$B$5:$B$162,$B57,'Inhalation Exposure'!$D$5:$D$162,$C57))),"--")</f>
        <v>4.7050228310502288E-7</v>
      </c>
      <c r="O57" s="582" t="s">
        <v>150</v>
      </c>
      <c r="P57" s="203">
        <f>IFERROR(L57*U57, "--")</f>
        <v>6890.625</v>
      </c>
      <c r="Q57" s="203">
        <f>IFERROR(M57*V57, "--")</f>
        <v>83835.9375</v>
      </c>
      <c r="R57" s="204">
        <f>IFERROR(N57/W57, "--")</f>
        <v>4.7050228310502288E-8</v>
      </c>
      <c r="T57" s="212">
        <v>10</v>
      </c>
      <c r="U57" s="213">
        <v>10</v>
      </c>
      <c r="V57" s="213">
        <v>10</v>
      </c>
      <c r="W57" s="214">
        <v>10</v>
      </c>
    </row>
    <row r="58" spans="2:23" ht="15" thickBot="1">
      <c r="B58" s="201" t="s">
        <v>159</v>
      </c>
      <c r="C58" s="288" t="s">
        <v>70</v>
      </c>
      <c r="D58" s="202" t="s">
        <v>129</v>
      </c>
      <c r="E58" s="681"/>
      <c r="F58" s="681"/>
      <c r="G58" s="678"/>
      <c r="H58" s="669"/>
      <c r="I58" s="669"/>
      <c r="J58" s="662"/>
      <c r="K58" s="586"/>
      <c r="L58" s="650"/>
      <c r="M58" s="650"/>
      <c r="N58" s="665"/>
      <c r="O58" s="538" t="s">
        <v>150</v>
      </c>
      <c r="P58" s="582" t="str">
        <f>CONCATENATE("(APF ",U57,")")</f>
        <v>(APF 10)</v>
      </c>
      <c r="Q58" s="582" t="str">
        <f>CONCATENATE("(APF ",V57,")")</f>
        <v>(APF 10)</v>
      </c>
      <c r="R58" s="582" t="str">
        <f>CONCATENATE("(APF ",W57,")")</f>
        <v>(APF 10)</v>
      </c>
      <c r="T58" s="216" t="s">
        <v>134</v>
      </c>
      <c r="U58" s="217" t="s">
        <v>134</v>
      </c>
      <c r="V58" s="217" t="s">
        <v>134</v>
      </c>
      <c r="W58" s="218" t="s">
        <v>134</v>
      </c>
    </row>
    <row r="59" spans="2:23" ht="15" thickBot="1">
      <c r="B59" s="201" t="s">
        <v>159</v>
      </c>
      <c r="C59" s="288" t="s">
        <v>70</v>
      </c>
      <c r="D59" s="202" t="s">
        <v>129</v>
      </c>
      <c r="E59" s="681"/>
      <c r="F59" s="681"/>
      <c r="G59" s="678"/>
      <c r="H59" s="669"/>
      <c r="I59" s="669"/>
      <c r="J59" s="657" t="s">
        <v>135</v>
      </c>
      <c r="K59" s="586"/>
      <c r="L59" s="649">
        <f>IFERROR(VLOOKUP($D59,$Y$9:$AB$9,2,FALSE)/IF($D59="Inhalation",IF($J59="Central Tendency",SUMIFS('Inhalation Exposure'!$O$5:$O$162,'Inhalation Exposure'!$B$5:$B$162,$B59,'Inhalation Exposure'!$D$5:$D$162,$C59),SUMIFS('Inhalation Exposure'!$N$5:$N$162,'Inhalation Exposure'!$B$5:$B$162,$B59,'Inhalation Exposure'!$D$5:$D$162,$C59))),"--")</f>
        <v>164.55223880597015</v>
      </c>
      <c r="M59" s="649">
        <f>IFERROR(VLOOKUP($D59,$Y$9:$AB$9,3,FALSE)/IF($D59="Inhalation",IF($J59="Central Tendency",SUMIFS('Inhalation Exposure'!$Q$5:$Q$162,'Inhalation Exposure'!$B$5:$B$162,$B59,'Inhalation Exposure'!$D$5:$D$162,$C59),SUMIFS('Inhalation Exposure'!$P$5:$P$162,'Inhalation Exposure'!$B$5:$B$162,$B59,'Inhalation Exposure'!$D$5:$D$162,$C59))),"--")</f>
        <v>2002.0522388059703</v>
      </c>
      <c r="N59" s="664">
        <f>IFERROR(VLOOKUP($D59,$Y$9:$AB$9,4,FALSE)*IF($D59="Inhalation",IF($J59="Central Tendency",SUMIFS('Inhalation Exposure'!$S$5:$S$162,'Inhalation Exposure'!$B$5:$B$162,$B59,'Inhalation Exposure'!$D$5:$D$162,$C59),SUMIFS('Inhalation Exposure'!$R$5:$R$162,'Inhalation Exposure'!$B$5:$B$162,$B59,'Inhalation Exposure'!$D$5:$D$162,$C59))),"--")</f>
        <v>2.5422300780674624E-6</v>
      </c>
      <c r="O59" s="203">
        <f>IFERROR(K449*T59, "--")</f>
        <v>0</v>
      </c>
      <c r="P59" s="203">
        <f>IFERROR(L59*U59, "--")</f>
        <v>1645.5223880597014</v>
      </c>
      <c r="Q59" s="203">
        <f>IFERROR(M59*V59, "--")</f>
        <v>20020.522388059704</v>
      </c>
      <c r="R59" s="204">
        <f>IFERROR(N59/W59, "--")</f>
        <v>2.5422300780674622E-7</v>
      </c>
      <c r="T59" s="205">
        <v>10</v>
      </c>
      <c r="U59" s="206">
        <v>10</v>
      </c>
      <c r="V59" s="206">
        <v>10</v>
      </c>
      <c r="W59" s="207">
        <v>10</v>
      </c>
    </row>
    <row r="60" spans="2:23" ht="15" thickBot="1">
      <c r="B60" s="201" t="s">
        <v>159</v>
      </c>
      <c r="C60" s="288" t="s">
        <v>70</v>
      </c>
      <c r="D60" s="202" t="s">
        <v>129</v>
      </c>
      <c r="E60" s="681"/>
      <c r="F60" s="681"/>
      <c r="G60" s="678"/>
      <c r="H60" s="670"/>
      <c r="I60" s="670"/>
      <c r="J60" s="658"/>
      <c r="K60" s="583"/>
      <c r="L60" s="650"/>
      <c r="M60" s="650"/>
      <c r="N60" s="665"/>
      <c r="O60" s="582" t="str">
        <f>CONCATENATE("(APF ",T59,")")</f>
        <v>(APF 10)</v>
      </c>
      <c r="P60" s="584" t="str">
        <f>CONCATENATE("(APF ",U59,")")</f>
        <v>(APF 10)</v>
      </c>
      <c r="Q60" s="584" t="str">
        <f>CONCATENATE("(APF ",V59,")")</f>
        <v>(APF 10)</v>
      </c>
      <c r="R60" s="584" t="str">
        <f>CONCATENATE("(APF ",W59,")")</f>
        <v>(APF 10)</v>
      </c>
      <c r="T60" s="209" t="s">
        <v>134</v>
      </c>
      <c r="U60" s="210" t="s">
        <v>134</v>
      </c>
      <c r="V60" s="210" t="s">
        <v>134</v>
      </c>
      <c r="W60" s="211" t="s">
        <v>134</v>
      </c>
    </row>
    <row r="61" spans="2:23" ht="15.6" thickTop="1" thickBot="1">
      <c r="B61" s="201" t="s">
        <v>161</v>
      </c>
      <c r="C61" s="288" t="s">
        <v>70</v>
      </c>
      <c r="D61" s="202" t="s">
        <v>129</v>
      </c>
      <c r="E61" s="681"/>
      <c r="F61" s="681"/>
      <c r="G61" s="678"/>
      <c r="H61" s="668" t="s">
        <v>162</v>
      </c>
      <c r="I61" s="668" t="s">
        <v>108</v>
      </c>
      <c r="J61" s="671" t="s">
        <v>75</v>
      </c>
      <c r="K61" s="590"/>
      <c r="L61" s="649">
        <f>IFERROR(VLOOKUP($D61,$Y$9:$AB$9,2,FALSE)/IF($D61="Inhalation",IF($J61="Central Tendency",SUMIFS('Inhalation Exposure'!$O$5:$O$162,'Inhalation Exposure'!$B$5:$B$162,$B61,'Inhalation Exposure'!$D$5:$D$162,$C61),SUMIFS('Inhalation Exposure'!$N$5:$N$162,'Inhalation Exposure'!$B$5:$B$162,$B61,'Inhalation Exposure'!$D$5:$D$162,$C61))),"--")</f>
        <v>391791.04477611941</v>
      </c>
      <c r="M61" s="649">
        <f>IFERROR(VLOOKUP($D61,$Y$9:$AB$9,3,FALSE)/IF($D61="Inhalation",IF($J61="Central Tendency",SUMIFS('Inhalation Exposure'!$Q$5:$Q$162,'Inhalation Exposure'!$B$5:$B$162,$B61,'Inhalation Exposure'!$D$5:$D$162,$C61),SUMIFS('Inhalation Exposure'!$P$5:$P$162,'Inhalation Exposure'!$B$5:$B$162,$B61,'Inhalation Exposure'!$D$5:$D$162,$C61))),"--")</f>
        <v>4766791.0447761193</v>
      </c>
      <c r="N61" s="664">
        <f>IFERROR(VLOOKUP($D61,$Y$9:$AB$9,4,FALSE)*IF($D61="Inhalation",IF($J61="Central Tendency",SUMIFS('Inhalation Exposure'!$S$5:$S$162,'Inhalation Exposure'!$B$5:$B$162,$B61,'Inhalation Exposure'!$D$5:$D$162,$C61),SUMIFS('Inhalation Exposure'!$R$5:$R$162,'Inhalation Exposure'!$B$5:$B$162,$B61,'Inhalation Exposure'!$D$5:$D$162,$C61))),"--")</f>
        <v>8.2749589041095902E-10</v>
      </c>
      <c r="O61" s="203">
        <f>IFERROR(K451*T61, "--")</f>
        <v>0</v>
      </c>
      <c r="P61" s="203">
        <f>IFERROR(L61*U61, "--")</f>
        <v>3917910.4477611938</v>
      </c>
      <c r="Q61" s="203">
        <f>IFERROR(M61*V61, "--")</f>
        <v>47667910.447761193</v>
      </c>
      <c r="R61" s="204">
        <f>IFERROR(N61/W61, "--")</f>
        <v>8.2749589041095897E-11</v>
      </c>
      <c r="T61" s="212">
        <v>10</v>
      </c>
      <c r="U61" s="213">
        <v>10</v>
      </c>
      <c r="V61" s="213">
        <v>10</v>
      </c>
      <c r="W61" s="214">
        <v>10</v>
      </c>
    </row>
    <row r="62" spans="2:23" ht="15" thickBot="1">
      <c r="B62" s="201" t="s">
        <v>161</v>
      </c>
      <c r="C62" s="288" t="s">
        <v>70</v>
      </c>
      <c r="D62" s="202" t="s">
        <v>129</v>
      </c>
      <c r="E62" s="681"/>
      <c r="F62" s="681"/>
      <c r="G62" s="678"/>
      <c r="H62" s="669"/>
      <c r="I62" s="669"/>
      <c r="J62" s="662"/>
      <c r="K62" s="586"/>
      <c r="L62" s="650"/>
      <c r="M62" s="650"/>
      <c r="N62" s="665"/>
      <c r="O62" s="584" t="str">
        <f>CONCATENATE("(APF ",T61,")")</f>
        <v>(APF 10)</v>
      </c>
      <c r="P62" s="582" t="str">
        <f>CONCATENATE("(APF ",U61,")")</f>
        <v>(APF 10)</v>
      </c>
      <c r="Q62" s="582" t="str">
        <f>CONCATENATE("(APF ",V61,")")</f>
        <v>(APF 10)</v>
      </c>
      <c r="R62" s="582" t="str">
        <f>CONCATENATE("(APF ",W61,")")</f>
        <v>(APF 10)</v>
      </c>
      <c r="T62" s="216" t="s">
        <v>134</v>
      </c>
      <c r="U62" s="217" t="s">
        <v>134</v>
      </c>
      <c r="V62" s="217" t="s">
        <v>134</v>
      </c>
      <c r="W62" s="218" t="s">
        <v>134</v>
      </c>
    </row>
    <row r="63" spans="2:23" ht="15.75" customHeight="1" thickBot="1">
      <c r="B63" s="201" t="s">
        <v>161</v>
      </c>
      <c r="C63" s="288" t="s">
        <v>70</v>
      </c>
      <c r="D63" s="202" t="s">
        <v>129</v>
      </c>
      <c r="E63" s="681"/>
      <c r="F63" s="681"/>
      <c r="G63" s="678"/>
      <c r="H63" s="669"/>
      <c r="I63" s="669"/>
      <c r="J63" s="657" t="s">
        <v>135</v>
      </c>
      <c r="K63" s="586"/>
      <c r="L63" s="649">
        <f>IFERROR(VLOOKUP($D63,$Y$9:$AB$9,2,FALSE)/IF($D63="Inhalation",IF($J63="Central Tendency",SUMIFS('Inhalation Exposure'!$O$5:$O$162,'Inhalation Exposure'!$B$5:$B$162,$B63,'Inhalation Exposure'!$D$5:$D$162,$C63),SUMIFS('Inhalation Exposure'!$N$5:$N$162,'Inhalation Exposure'!$B$5:$B$162,$B63,'Inhalation Exposure'!$D$5:$D$162,$C63))),"--")</f>
        <v>113.19370438320662</v>
      </c>
      <c r="M63" s="649">
        <f>IFERROR(VLOOKUP($D63,$Y$9:$AB$9,3,FALSE)/IF($D63="Inhalation",IF($J63="Central Tendency",SUMIFS('Inhalation Exposure'!$Q$5:$Q$162,'Inhalation Exposure'!$B$5:$B$162,$B63,'Inhalation Exposure'!$D$5:$D$162,$C63),SUMIFS('Inhalation Exposure'!$P$5:$P$162,'Inhalation Exposure'!$B$5:$B$162,$B63,'Inhalation Exposure'!$D$5:$D$162,$C63))),"--")</f>
        <v>1377.1900699956809</v>
      </c>
      <c r="N63" s="664">
        <f>IFERROR(VLOOKUP($D63,$Y$9:$AB$9,4,FALSE)*IF($D63="Inhalation",IF($J63="Central Tendency",SUMIFS('Inhalation Exposure'!$S$5:$S$162,'Inhalation Exposure'!$B$5:$B$162,$B63,'Inhalation Exposure'!$D$5:$D$162,$C63),SUMIFS('Inhalation Exposure'!$R$5:$R$162,'Inhalation Exposure'!$B$5:$B$162,$B63,'Inhalation Exposure'!$D$5:$D$162,$C63))),"--")</f>
        <v>3.6956971519340109E-6</v>
      </c>
      <c r="O63" s="582" t="s">
        <v>150</v>
      </c>
      <c r="P63" s="203">
        <f>IFERROR(L63*U63, "--")</f>
        <v>1131.9370438320661</v>
      </c>
      <c r="Q63" s="203">
        <f>IFERROR(M63*V63, "--")</f>
        <v>13771.900699956808</v>
      </c>
      <c r="R63" s="204">
        <f>IFERROR(N63/W63, "--")</f>
        <v>3.6956971519340109E-7</v>
      </c>
      <c r="T63" s="212">
        <v>10</v>
      </c>
      <c r="U63" s="213">
        <v>10</v>
      </c>
      <c r="V63" s="213">
        <v>10</v>
      </c>
      <c r="W63" s="214">
        <v>10</v>
      </c>
    </row>
    <row r="64" spans="2:23" ht="15" thickBot="1">
      <c r="B64" s="201" t="s">
        <v>161</v>
      </c>
      <c r="C64" s="288" t="s">
        <v>70</v>
      </c>
      <c r="D64" s="202" t="s">
        <v>129</v>
      </c>
      <c r="E64" s="681"/>
      <c r="F64" s="681"/>
      <c r="G64" s="678"/>
      <c r="H64" s="670"/>
      <c r="I64" s="670"/>
      <c r="J64" s="658"/>
      <c r="K64" s="583"/>
      <c r="L64" s="650"/>
      <c r="M64" s="650"/>
      <c r="N64" s="665"/>
      <c r="O64" s="538" t="s">
        <v>150</v>
      </c>
      <c r="P64" s="584" t="str">
        <f>CONCATENATE("(APF ",U63,")")</f>
        <v>(APF 10)</v>
      </c>
      <c r="Q64" s="584" t="str">
        <f>CONCATENATE("(APF ",V63,")")</f>
        <v>(APF 10)</v>
      </c>
      <c r="R64" s="584" t="str">
        <f>CONCATENATE("(APF ",W63,")")</f>
        <v>(APF 10)</v>
      </c>
      <c r="T64" s="216" t="s">
        <v>134</v>
      </c>
      <c r="U64" s="217" t="s">
        <v>134</v>
      </c>
      <c r="V64" s="217" t="s">
        <v>134</v>
      </c>
      <c r="W64" s="218" t="s">
        <v>134</v>
      </c>
    </row>
    <row r="65" spans="2:23" ht="15.6" thickTop="1" thickBot="1">
      <c r="B65" s="201" t="s">
        <v>163</v>
      </c>
      <c r="C65" s="288" t="s">
        <v>70</v>
      </c>
      <c r="D65" s="202" t="s">
        <v>129</v>
      </c>
      <c r="E65" s="681"/>
      <c r="F65" s="681"/>
      <c r="G65" s="678"/>
      <c r="H65" s="668" t="s">
        <v>164</v>
      </c>
      <c r="I65" s="668" t="s">
        <v>108</v>
      </c>
      <c r="J65" s="671" t="s">
        <v>75</v>
      </c>
      <c r="K65" s="667"/>
      <c r="L65" s="655">
        <f>IFERROR(VLOOKUP($D65,$Y$9:$AB$9,2,FALSE)/IF($D65="Inhalation",IF($J65="Central Tendency",SUMIFS('Inhalation Exposure'!$O$5:$O$162,'Inhalation Exposure'!$B$5:$B$162,$B65,'Inhalation Exposure'!$D$5:$D$162,$C65),SUMIFS('Inhalation Exposure'!$N$5:$N$162,'Inhalation Exposure'!$B$5:$B$162,$B65,'Inhalation Exposure'!$D$5:$D$162,$C65))),"--")</f>
        <v>302.67414044387596</v>
      </c>
      <c r="M65" s="655">
        <f>IFERROR(VLOOKUP($D65,$Y$9:$AB$9,3,FALSE)/IF($D65="Inhalation",IF($J65="Central Tendency",SUMIFS('Inhalation Exposure'!$Q$5:$Q$162,'Inhalation Exposure'!$B$5:$B$162,$B65,'Inhalation Exposure'!$D$5:$D$162,$C65),SUMIFS('Inhalation Exposure'!$P$5:$P$162,'Inhalation Exposure'!$B$5:$B$162,$B65,'Inhalation Exposure'!$D$5:$D$162,$C65))),"--")</f>
        <v>324.06311303524319</v>
      </c>
      <c r="N65" s="651">
        <f>IFERROR(VLOOKUP($D65,$Y$9:$AB$9,4,FALSE)*IF($D65="Inhalation",IF($J65="Central Tendency",SUMIFS('Inhalation Exposure'!$S$5:$S$162,'Inhalation Exposure'!$B$5:$B$162,$B65,'Inhalation Exposure'!$D$5:$D$162,$C65),SUMIFS('Inhalation Exposure'!$R$5:$R$162,'Inhalation Exposure'!$B$5:$B$162,$B65,'Inhalation Exposure'!$D$5:$D$162,$C65))),"--")</f>
        <v>1.2172011689497717E-5</v>
      </c>
      <c r="O65" s="553">
        <f>IFERROR(K465*T65, "--")</f>
        <v>0</v>
      </c>
      <c r="P65" s="553">
        <f>IFERROR(L65*U65, "--")</f>
        <v>3026.7414044387597</v>
      </c>
      <c r="Q65" s="553">
        <f>IFERROR(M65*V65, "--")</f>
        <v>3240.6311303524317</v>
      </c>
      <c r="R65" s="554">
        <f>IFERROR(N65/W65, "--")</f>
        <v>1.2172011689497717E-6</v>
      </c>
      <c r="T65" s="205">
        <v>10</v>
      </c>
      <c r="U65" s="206">
        <v>10</v>
      </c>
      <c r="V65" s="206">
        <v>10</v>
      </c>
      <c r="W65" s="207">
        <v>10</v>
      </c>
    </row>
    <row r="66" spans="2:23" ht="15" thickBot="1">
      <c r="B66" s="201" t="s">
        <v>163</v>
      </c>
      <c r="C66" s="288" t="s">
        <v>70</v>
      </c>
      <c r="D66" s="202" t="s">
        <v>129</v>
      </c>
      <c r="E66" s="681"/>
      <c r="F66" s="681"/>
      <c r="G66" s="678"/>
      <c r="H66" s="669"/>
      <c r="I66" s="669"/>
      <c r="J66" s="662"/>
      <c r="K66" s="660"/>
      <c r="L66" s="656"/>
      <c r="M66" s="656"/>
      <c r="N66" s="652"/>
      <c r="O66" s="588" t="str">
        <f>CONCATENATE("(APF ",T65,")")</f>
        <v>(APF 10)</v>
      </c>
      <c r="P66" s="588" t="str">
        <f>CONCATENATE("(APF ",U65,")")</f>
        <v>(APF 10)</v>
      </c>
      <c r="Q66" s="588" t="str">
        <f>CONCATENATE("(APF ",V65,")")</f>
        <v>(APF 10)</v>
      </c>
      <c r="R66" s="588" t="str">
        <f>CONCATENATE("(APF ",W65,")")</f>
        <v>(APF 10)</v>
      </c>
      <c r="T66" s="209" t="s">
        <v>134</v>
      </c>
      <c r="U66" s="210" t="s">
        <v>134</v>
      </c>
      <c r="V66" s="210" t="s">
        <v>134</v>
      </c>
      <c r="W66" s="211" t="s">
        <v>134</v>
      </c>
    </row>
    <row r="67" spans="2:23" ht="15" thickBot="1">
      <c r="B67" s="201" t="s">
        <v>163</v>
      </c>
      <c r="C67" s="288" t="s">
        <v>70</v>
      </c>
      <c r="D67" s="202" t="s">
        <v>129</v>
      </c>
      <c r="E67" s="681"/>
      <c r="F67" s="681"/>
      <c r="G67" s="678"/>
      <c r="H67" s="669"/>
      <c r="I67" s="669"/>
      <c r="J67" s="657" t="s">
        <v>135</v>
      </c>
      <c r="K67" s="659"/>
      <c r="L67" s="655">
        <f>IFERROR(VLOOKUP($D67,$Y$9:$AB$9,2,FALSE)/IF($D67="Inhalation",IF($J67="Central Tendency",SUMIFS('Inhalation Exposure'!$O$5:$O$162,'Inhalation Exposure'!$B$5:$B$162,$B67,'Inhalation Exposure'!$D$5:$D$162,$C67),SUMIFS('Inhalation Exposure'!$N$5:$N$162,'Inhalation Exposure'!$B$5:$B$162,$B67,'Inhalation Exposure'!$D$5:$D$162,$C67))),"--")</f>
        <v>10.31706706783476</v>
      </c>
      <c r="M67" s="655">
        <f>IFERROR(VLOOKUP($D67,$Y$9:$AB$9,3,FALSE)/IF($D67="Inhalation",IF($J67="Central Tendency",SUMIFS('Inhalation Exposure'!$Q$5:$Q$162,'Inhalation Exposure'!$B$5:$B$162,$B67,'Inhalation Exposure'!$D$5:$D$162,$C67),SUMIFS('Inhalation Exposure'!$P$5:$P$162,'Inhalation Exposure'!$B$5:$B$162,$B67,'Inhalation Exposure'!$D$5:$D$162,$C67))),"--")</f>
        <v>11.046139807295082</v>
      </c>
      <c r="N67" s="651">
        <f>IFERROR(VLOOKUP($D67,$Y$9:$AB$9,4,FALSE)*IF($D67="Inhalation",IF($J67="Central Tendency",SUMIFS('Inhalation Exposure'!$S$5:$S$162,'Inhalation Exposure'!$B$5:$B$162,$B67,'Inhalation Exposure'!$D$5:$D$162,$C67),SUMIFS('Inhalation Exposure'!$R$5:$R$162,'Inhalation Exposure'!$B$5:$B$162,$B67,'Inhalation Exposure'!$D$5:$D$162,$C67))),"--")</f>
        <v>4.6076525448225073E-4</v>
      </c>
      <c r="O67" s="553">
        <f>IFERROR(K467*T67, "--")</f>
        <v>0</v>
      </c>
      <c r="P67" s="553">
        <f>IFERROR(L67*U67, "--")</f>
        <v>103.17067067834759</v>
      </c>
      <c r="Q67" s="553">
        <f>IFERROR(M67*V67, "--")</f>
        <v>110.46139807295083</v>
      </c>
      <c r="R67" s="554">
        <f>IFERROR(N67/W67, "--")</f>
        <v>4.6076525448225075E-5</v>
      </c>
      <c r="T67" s="212">
        <v>10</v>
      </c>
      <c r="U67" s="213">
        <v>10</v>
      </c>
      <c r="V67" s="213">
        <v>10</v>
      </c>
      <c r="W67" s="214">
        <v>10</v>
      </c>
    </row>
    <row r="68" spans="2:23" ht="15" thickBot="1">
      <c r="B68" s="201" t="s">
        <v>163</v>
      </c>
      <c r="C68" s="288" t="s">
        <v>70</v>
      </c>
      <c r="D68" s="202" t="s">
        <v>129</v>
      </c>
      <c r="E68" s="681"/>
      <c r="F68" s="681"/>
      <c r="G68" s="678"/>
      <c r="H68" s="670"/>
      <c r="I68" s="670"/>
      <c r="J68" s="658"/>
      <c r="K68" s="660"/>
      <c r="L68" s="656"/>
      <c r="M68" s="656"/>
      <c r="N68" s="652"/>
      <c r="O68" s="589" t="str">
        <f>CONCATENATE("(APF ",T67,")")</f>
        <v>(APF 10)</v>
      </c>
      <c r="P68" s="589" t="str">
        <f>CONCATENATE("(APF ",U67,")")</f>
        <v>(APF 10)</v>
      </c>
      <c r="Q68" s="589" t="str">
        <f>CONCATENATE("(APF ",V67,")")</f>
        <v>(APF 10)</v>
      </c>
      <c r="R68" s="589" t="str">
        <f>CONCATENATE("(APF ",W67,")")</f>
        <v>(APF 10)</v>
      </c>
      <c r="T68" s="216" t="s">
        <v>134</v>
      </c>
      <c r="U68" s="217" t="s">
        <v>134</v>
      </c>
      <c r="V68" s="217" t="s">
        <v>134</v>
      </c>
      <c r="W68" s="218" t="s">
        <v>134</v>
      </c>
    </row>
    <row r="69" spans="2:23" ht="15.6" thickTop="1" thickBot="1">
      <c r="B69" s="201" t="s">
        <v>165</v>
      </c>
      <c r="C69" s="288" t="s">
        <v>74</v>
      </c>
      <c r="D69" s="202" t="s">
        <v>129</v>
      </c>
      <c r="E69" s="681"/>
      <c r="F69" s="681"/>
      <c r="G69" s="678"/>
      <c r="H69" s="668" t="s">
        <v>74</v>
      </c>
      <c r="I69" s="668" t="s">
        <v>108</v>
      </c>
      <c r="J69" s="671" t="s">
        <v>75</v>
      </c>
      <c r="K69" s="667"/>
      <c r="L69" s="655">
        <f>IFERROR(VLOOKUP($D69,$Y$9:$AB$9,2,FALSE)/IF($D69="Inhalation",IF($J69="Central Tendency",SUMIFS('Inhalation Exposure'!$O$5:$O$162,'Inhalation Exposure'!$B$5:$B$162,$B69,'Inhalation Exposure'!$D$5:$D$162,$C69),SUMIFS('Inhalation Exposure'!$N$5:$N$162,'Inhalation Exposure'!$B$5:$B$162,$B69,'Inhalation Exposure'!$D$5:$D$162,$C69))),"--")</f>
        <v>866.3272664912879</v>
      </c>
      <c r="M69" s="655">
        <f>IFERROR(VLOOKUP($D69,$Y$9:$AB$9,3,FALSE)/IF($D69="Inhalation",IF($J69="Central Tendency",SUMIFS('Inhalation Exposure'!$Q$5:$Q$162,'Inhalation Exposure'!$B$5:$B$162,$B69,'Inhalation Exposure'!$D$5:$D$162,$C69),SUMIFS('Inhalation Exposure'!$P$5:$P$162,'Inhalation Exposure'!$B$5:$B$162,$B69,'Inhalation Exposure'!$D$5:$D$162,$C69))),"--")</f>
        <v>927.54772665667224</v>
      </c>
      <c r="N69" s="651">
        <f>IFERROR(VLOOKUP($D69,$Y$9:$AB$9,4,FALSE)*IF($D69="Inhalation",IF($J69="Central Tendency",SUMIFS('Inhalation Exposure'!$S$5:$S$162,'Inhalation Exposure'!$B$5:$B$162,$B69,'Inhalation Exposure'!$D$5:$D$162,$C69),SUMIFS('Inhalation Exposure'!$R$5:$R$162,'Inhalation Exposure'!$B$5:$B$162,$B69,'Inhalation Exposure'!$D$5:$D$162,$C69))),"--")</f>
        <v>4.2526113607305942E-6</v>
      </c>
      <c r="O69" s="588" t="s">
        <v>150</v>
      </c>
      <c r="P69" s="553">
        <f>IFERROR(L69*U69, "--")</f>
        <v>8663.2726649128781</v>
      </c>
      <c r="Q69" s="553">
        <f>IFERROR(M69*V69, "--")</f>
        <v>9275.4772665667224</v>
      </c>
      <c r="R69" s="554">
        <f>IFERROR(N69/W69, "--")</f>
        <v>4.2526113607305943E-7</v>
      </c>
      <c r="T69" s="212">
        <v>10</v>
      </c>
      <c r="U69" s="213">
        <v>10</v>
      </c>
      <c r="V69" s="213">
        <v>10</v>
      </c>
      <c r="W69" s="214">
        <v>10</v>
      </c>
    </row>
    <row r="70" spans="2:23" ht="15" thickBot="1">
      <c r="B70" s="201" t="s">
        <v>165</v>
      </c>
      <c r="C70" s="288" t="s">
        <v>74</v>
      </c>
      <c r="D70" s="202" t="s">
        <v>129</v>
      </c>
      <c r="E70" s="681"/>
      <c r="F70" s="681"/>
      <c r="G70" s="678"/>
      <c r="H70" s="669"/>
      <c r="I70" s="669"/>
      <c r="J70" s="662"/>
      <c r="K70" s="660"/>
      <c r="L70" s="656"/>
      <c r="M70" s="656"/>
      <c r="N70" s="652"/>
      <c r="O70" s="564" t="s">
        <v>150</v>
      </c>
      <c r="P70" s="588" t="str">
        <f>CONCATENATE("(APF ",U69,")")</f>
        <v>(APF 10)</v>
      </c>
      <c r="Q70" s="588" t="str">
        <f>CONCATENATE("(APF ",V69,")")</f>
        <v>(APF 10)</v>
      </c>
      <c r="R70" s="588" t="str">
        <f>CONCATENATE("(APF ",W69,")")</f>
        <v>(APF 10)</v>
      </c>
      <c r="T70" s="216" t="s">
        <v>134</v>
      </c>
      <c r="U70" s="217" t="s">
        <v>134</v>
      </c>
      <c r="V70" s="217" t="s">
        <v>134</v>
      </c>
      <c r="W70" s="218" t="s">
        <v>134</v>
      </c>
    </row>
    <row r="71" spans="2:23" ht="15" thickBot="1">
      <c r="B71" s="201" t="s">
        <v>165</v>
      </c>
      <c r="C71" s="288" t="s">
        <v>74</v>
      </c>
      <c r="D71" s="202" t="s">
        <v>129</v>
      </c>
      <c r="E71" s="681"/>
      <c r="F71" s="681"/>
      <c r="G71" s="678"/>
      <c r="H71" s="669"/>
      <c r="I71" s="669"/>
      <c r="J71" s="657" t="s">
        <v>135</v>
      </c>
      <c r="K71" s="659"/>
      <c r="L71" s="655">
        <f>IFERROR(VLOOKUP($D71,$Y$9:$AB$9,2,FALSE)/IF($D71="Inhalation",IF($J71="Central Tendency",SUMIFS('Inhalation Exposure'!$O$5:$O$162,'Inhalation Exposure'!$B$5:$B$162,$B71,'Inhalation Exposure'!$D$5:$D$162,$C71),SUMIFS('Inhalation Exposure'!$N$5:$N$162,'Inhalation Exposure'!$B$5:$B$162,$B71,'Inhalation Exposure'!$D$5:$D$162,$C71))),"--")</f>
        <v>245.26258793714905</v>
      </c>
      <c r="M71" s="655">
        <f>IFERROR(VLOOKUP($D71,$Y$9:$AB$9,3,FALSE)/IF($D71="Inhalation",IF($J71="Central Tendency",SUMIFS('Inhalation Exposure'!$Q$5:$Q$162,'Inhalation Exposure'!$B$5:$B$162,$B71,'Inhalation Exposure'!$D$5:$D$162,$C71),SUMIFS('Inhalation Exposure'!$P$5:$P$162,'Inhalation Exposure'!$B$5:$B$162,$B71,'Inhalation Exposure'!$D$5:$D$162,$C71))),"--")</f>
        <v>262.59447748470757</v>
      </c>
      <c r="N71" s="651">
        <f>IFERROR(VLOOKUP($D71,$Y$9:$AB$9,4,FALSE)*IF($D71="Inhalation",IF($J71="Central Tendency",SUMIFS('Inhalation Exposure'!$S$5:$S$162,'Inhalation Exposure'!$B$5:$B$162,$B71,'Inhalation Exposure'!$D$5:$D$162,$C71),SUMIFS('Inhalation Exposure'!$R$5:$R$162,'Inhalation Exposure'!$B$5:$B$162,$B71,'Inhalation Exposure'!$D$5:$D$162,$C71))),"--")</f>
        <v>1.9382271356606275E-5</v>
      </c>
      <c r="O71" s="553" t="str">
        <f>IFERROR(#REF!*T71, "--")</f>
        <v>--</v>
      </c>
      <c r="P71" s="553">
        <f>IFERROR(L71*U71, "--")</f>
        <v>2452.6258793714906</v>
      </c>
      <c r="Q71" s="553">
        <f>IFERROR(M71*V71, "--")</f>
        <v>2625.9447748470757</v>
      </c>
      <c r="R71" s="554">
        <f>IFERROR(N71/W71, "--")</f>
        <v>1.9382271356606275E-6</v>
      </c>
      <c r="T71" s="205">
        <v>10</v>
      </c>
      <c r="U71" s="206">
        <v>10</v>
      </c>
      <c r="V71" s="206">
        <v>10</v>
      </c>
      <c r="W71" s="207">
        <v>10</v>
      </c>
    </row>
    <row r="72" spans="2:23" ht="15" thickBot="1">
      <c r="B72" s="201" t="s">
        <v>165</v>
      </c>
      <c r="C72" s="288" t="s">
        <v>74</v>
      </c>
      <c r="D72" s="202" t="s">
        <v>129</v>
      </c>
      <c r="E72" s="682"/>
      <c r="F72" s="682"/>
      <c r="G72" s="679"/>
      <c r="H72" s="654"/>
      <c r="I72" s="654"/>
      <c r="J72" s="662"/>
      <c r="K72" s="702"/>
      <c r="L72" s="656"/>
      <c r="M72" s="656"/>
      <c r="N72" s="652"/>
      <c r="O72" s="588" t="str">
        <f>CONCATENATE("(APF ",T71,")")</f>
        <v>(APF 10)</v>
      </c>
      <c r="P72" s="589" t="str">
        <f>CONCATENATE("(APF ",U71,")")</f>
        <v>(APF 10)</v>
      </c>
      <c r="Q72" s="589" t="str">
        <f>CONCATENATE("(APF ",V71,")")</f>
        <v>(APF 10)</v>
      </c>
      <c r="R72" s="589" t="str">
        <f>CONCATENATE("(APF ",W71,")")</f>
        <v>(APF 10)</v>
      </c>
      <c r="T72" s="209" t="s">
        <v>134</v>
      </c>
      <c r="U72" s="210" t="s">
        <v>134</v>
      </c>
      <c r="V72" s="210" t="s">
        <v>134</v>
      </c>
      <c r="W72" s="211" t="s">
        <v>134</v>
      </c>
    </row>
    <row r="73" spans="2:23" ht="15" thickBot="1">
      <c r="B73" s="201" t="s">
        <v>166</v>
      </c>
      <c r="C73" s="202" t="s">
        <v>70</v>
      </c>
      <c r="D73" s="202" t="s">
        <v>129</v>
      </c>
      <c r="E73" s="681" t="s">
        <v>130</v>
      </c>
      <c r="F73" s="681" t="s">
        <v>131</v>
      </c>
      <c r="G73" s="678" t="s">
        <v>167</v>
      </c>
      <c r="H73" s="669" t="s">
        <v>133</v>
      </c>
      <c r="I73" s="669" t="s">
        <v>168</v>
      </c>
      <c r="J73" s="661" t="s">
        <v>75</v>
      </c>
      <c r="K73" s="666"/>
      <c r="L73" s="649">
        <f>IFERROR(VLOOKUP($D73,$Y$9:$AB$9,2,FALSE)/IF($D73="Inhalation",IF($J73="Central Tendency",SUMIFS('Inhalation Exposure'!$O$5:$O$162,'Inhalation Exposure'!$B$5:$B$162,$B73,'Inhalation Exposure'!$D$5:$D$162,$C73),SUMIFS('Inhalation Exposure'!$N$5:$N$162,'Inhalation Exposure'!$B$5:$B$162,$B73,'Inhalation Exposure'!$D$5:$D$162,$C73))),"--")</f>
        <v>604.07824317280631</v>
      </c>
      <c r="M73" s="649">
        <f>IFERROR(VLOOKUP($D73,$Y$9:$AB$9,3,FALSE)/IF($D73="Inhalation",IF($J73="Central Tendency",SUMIFS('Inhalation Exposure'!$Q$5:$Q$162,'Inhalation Exposure'!$B$5:$B$162,$B73,'Inhalation Exposure'!$D$5:$D$162,$C73),SUMIFS('Inhalation Exposure'!$P$5:$P$162,'Inhalation Exposure'!$B$5:$B$162,$B73,'Inhalation Exposure'!$D$5:$D$162,$C73))),"--")</f>
        <v>968.21323207138425</v>
      </c>
      <c r="N73" s="664">
        <f>IFERROR(VLOOKUP($D73,$Y$9:$AB$9,4,FALSE)*IF($D73="Inhalation",IF($J73="Central Tendency",SUMIFS('Inhalation Exposure'!$S$5:$S$162,'Inhalation Exposure'!$B$5:$B$162,$B73,'Inhalation Exposure'!$D$5:$D$162,$C73),SUMIFS('Inhalation Exposure'!$R$5:$R$162,'Inhalation Exposure'!$B$5:$B$162,$B73,'Inhalation Exposure'!$D$5:$D$162,$C73))),"--")</f>
        <v>4.0739992693150684E-6</v>
      </c>
      <c r="O73" s="203" t="str">
        <f>IFERROR(#REF!*T73, "--")</f>
        <v>--</v>
      </c>
      <c r="P73" s="203">
        <f>IFERROR(L73*U73, "--")</f>
        <v>6040.7824317280629</v>
      </c>
      <c r="Q73" s="203">
        <f>IFERROR(M73*V73, "--")</f>
        <v>9682.132320713843</v>
      </c>
      <c r="R73" s="204">
        <f>IFERROR(N73/W73, "--")</f>
        <v>4.0739992693150686E-7</v>
      </c>
      <c r="T73" s="212">
        <v>10</v>
      </c>
      <c r="U73" s="213">
        <v>10</v>
      </c>
      <c r="V73" s="213">
        <v>10</v>
      </c>
      <c r="W73" s="214">
        <v>10</v>
      </c>
    </row>
    <row r="74" spans="2:23" ht="15" thickBot="1">
      <c r="B74" s="201" t="s">
        <v>166</v>
      </c>
      <c r="C74" s="202" t="s">
        <v>70</v>
      </c>
      <c r="D74" s="202" t="s">
        <v>129</v>
      </c>
      <c r="E74" s="681"/>
      <c r="F74" s="681"/>
      <c r="G74" s="678"/>
      <c r="H74" s="669"/>
      <c r="I74" s="669"/>
      <c r="J74" s="662"/>
      <c r="K74" s="660"/>
      <c r="L74" s="650"/>
      <c r="M74" s="650"/>
      <c r="N74" s="665"/>
      <c r="O74" s="584" t="str">
        <f>CONCATENATE("(APF ",T73,")")</f>
        <v>(APF 10)</v>
      </c>
      <c r="P74" s="582" t="str">
        <f>CONCATENATE("(APF ",U73,")")</f>
        <v>(APF 10)</v>
      </c>
      <c r="Q74" s="582" t="str">
        <f>CONCATENATE("(APF ",V73,")")</f>
        <v>(APF 10)</v>
      </c>
      <c r="R74" s="582" t="str">
        <f>CONCATENATE("(APF ",W73,")")</f>
        <v>(APF 10)</v>
      </c>
      <c r="T74" s="216" t="s">
        <v>134</v>
      </c>
      <c r="U74" s="217" t="s">
        <v>134</v>
      </c>
      <c r="V74" s="217" t="s">
        <v>134</v>
      </c>
      <c r="W74" s="218" t="s">
        <v>134</v>
      </c>
    </row>
    <row r="75" spans="2:23" ht="15" thickBot="1">
      <c r="B75" s="201" t="s">
        <v>166</v>
      </c>
      <c r="C75" s="202" t="s">
        <v>70</v>
      </c>
      <c r="D75" s="202" t="s">
        <v>129</v>
      </c>
      <c r="E75" s="681"/>
      <c r="F75" s="681"/>
      <c r="G75" s="678"/>
      <c r="H75" s="669"/>
      <c r="I75" s="669"/>
      <c r="J75" s="657" t="s">
        <v>135</v>
      </c>
      <c r="K75" s="659"/>
      <c r="L75" s="649">
        <f>IFERROR(VLOOKUP($D75,$Y$9:$AB$9,2,FALSE)/IF($D75="Inhalation",IF($J75="Central Tendency",SUMIFS('Inhalation Exposure'!$O$5:$O$162,'Inhalation Exposure'!$B$5:$B$162,$B75,'Inhalation Exposure'!$D$5:$D$162,$C75),SUMIFS('Inhalation Exposure'!$N$5:$N$162,'Inhalation Exposure'!$B$5:$B$162,$B75,'Inhalation Exposure'!$D$5:$D$162,$C75))),"--")</f>
        <v>7.5993796874710906</v>
      </c>
      <c r="M75" s="649">
        <f>IFERROR(VLOOKUP($D75,$Y$9:$AB$9,3,FALSE)/IF($D75="Inhalation",IF($J75="Central Tendency",SUMIFS('Inhalation Exposure'!$Q$5:$Q$162,'Inhalation Exposure'!$B$5:$B$162,$B75,'Inhalation Exposure'!$D$5:$D$162,$C75),SUMIFS('Inhalation Exposure'!$P$5:$P$162,'Inhalation Exposure'!$B$5:$B$162,$B75,'Inhalation Exposure'!$D$5:$D$162,$C75))),"--")</f>
        <v>12.18024329149558</v>
      </c>
      <c r="N75" s="664">
        <f>IFERROR(VLOOKUP($D75,$Y$9:$AB$9,4,FALSE)*IF($D75="Inhalation",IF($J75="Central Tendency",SUMIFS('Inhalation Exposure'!$S$5:$S$162,'Inhalation Exposure'!$B$5:$B$162,$B75,'Inhalation Exposure'!$D$5:$D$162,$C75),SUMIFS('Inhalation Exposure'!$R$5:$R$162,'Inhalation Exposure'!$B$5:$B$162,$B75,'Inhalation Exposure'!$D$5:$D$162,$C75))),"--")</f>
        <v>4.1786336262334957E-4</v>
      </c>
      <c r="O75" s="582" t="s">
        <v>150</v>
      </c>
      <c r="P75" s="203">
        <f>IFERROR(L75*U75, "--")</f>
        <v>75.99379687471091</v>
      </c>
      <c r="Q75" s="203">
        <f>IFERROR(M75*V75, "--")</f>
        <v>121.8024329149558</v>
      </c>
      <c r="R75" s="204">
        <f>IFERROR(N75/W75, "--")</f>
        <v>4.1786336262334955E-5</v>
      </c>
      <c r="T75" s="212">
        <v>10</v>
      </c>
      <c r="U75" s="213">
        <v>10</v>
      </c>
      <c r="V75" s="213">
        <v>10</v>
      </c>
      <c r="W75" s="214">
        <v>10</v>
      </c>
    </row>
    <row r="76" spans="2:23" ht="15" thickBot="1">
      <c r="B76" s="201" t="s">
        <v>166</v>
      </c>
      <c r="C76" s="202" t="s">
        <v>70</v>
      </c>
      <c r="D76" s="202" t="s">
        <v>129</v>
      </c>
      <c r="E76" s="681"/>
      <c r="F76" s="681"/>
      <c r="G76" s="678"/>
      <c r="H76" s="670"/>
      <c r="I76" s="670"/>
      <c r="J76" s="658"/>
      <c r="K76" s="660"/>
      <c r="L76" s="650"/>
      <c r="M76" s="650"/>
      <c r="N76" s="665"/>
      <c r="O76" s="538" t="s">
        <v>150</v>
      </c>
      <c r="P76" s="584" t="str">
        <f>CONCATENATE("(APF ",U75,")")</f>
        <v>(APF 10)</v>
      </c>
      <c r="Q76" s="584" t="str">
        <f>CONCATENATE("(APF ",V75,")")</f>
        <v>(APF 10)</v>
      </c>
      <c r="R76" s="584" t="str">
        <f>CONCATENATE("(APF ",W75,")")</f>
        <v>(APF 10)</v>
      </c>
      <c r="T76" s="216" t="s">
        <v>134</v>
      </c>
      <c r="U76" s="217" t="s">
        <v>134</v>
      </c>
      <c r="V76" s="217" t="s">
        <v>134</v>
      </c>
      <c r="W76" s="218" t="s">
        <v>134</v>
      </c>
    </row>
    <row r="77" spans="2:23" ht="15" customHeight="1" thickBot="1">
      <c r="B77" s="201" t="s">
        <v>169</v>
      </c>
      <c r="C77" s="202" t="s">
        <v>70</v>
      </c>
      <c r="D77" s="202" t="s">
        <v>129</v>
      </c>
      <c r="E77" s="681"/>
      <c r="F77" s="681"/>
      <c r="G77" s="678"/>
      <c r="H77" s="653" t="s">
        <v>137</v>
      </c>
      <c r="I77" s="653" t="s">
        <v>168</v>
      </c>
      <c r="J77" s="657" t="s">
        <v>75</v>
      </c>
      <c r="K77" s="586"/>
      <c r="L77" s="649">
        <f>IFERROR(VLOOKUP($D77,$Y$9:$AB$9,2,FALSE)/IF($D77="Inhalation",IF($J77="Central Tendency",SUMIFS('Inhalation Exposure'!$O$5:$O$162,'Inhalation Exposure'!$B$5:$B$162,$B77,'Inhalation Exposure'!$D$5:$D$162,$C77),SUMIFS('Inhalation Exposure'!$N$5:$N$162,'Inhalation Exposure'!$B$5:$B$162,$B77,'Inhalation Exposure'!$D$5:$D$162,$C77))),"--")</f>
        <v>39.72972972972974</v>
      </c>
      <c r="M77" s="649">
        <f>IFERROR(VLOOKUP($D77,$Y$9:$AB$9,3,FALSE)/IF($D77="Inhalation",IF($J77="Central Tendency",SUMIFS('Inhalation Exposure'!$Q$5:$Q$162,'Inhalation Exposure'!$B$5:$B$162,$B77,'Inhalation Exposure'!$D$5:$D$162,$C77),SUMIFS('Inhalation Exposure'!$P$5:$P$162,'Inhalation Exposure'!$B$5:$B$162,$B77,'Inhalation Exposure'!$D$5:$D$162,$C77))),"--")</f>
        <v>483.3783783783785</v>
      </c>
      <c r="N77" s="664">
        <f>IFERROR(VLOOKUP($D77,$Y$9:$AB$9,4,FALSE)*IF($D77="Inhalation",IF($J77="Central Tendency",SUMIFS('Inhalation Exposure'!$S$5:$S$162,'Inhalation Exposure'!$B$5:$B$162,$B77,'Inhalation Exposure'!$D$5:$D$162,$C77),SUMIFS('Inhalation Exposure'!$R$5:$R$162,'Inhalation Exposure'!$B$5:$B$162,$B77,'Inhalation Exposure'!$D$5:$D$162,$C77))),"--")</f>
        <v>8.1602739726027373E-6</v>
      </c>
      <c r="O77" s="203" t="str">
        <f>IFERROR(#REF!*T77, "--")</f>
        <v>--</v>
      </c>
      <c r="P77" s="203">
        <f>IFERROR(L77*U77, "--")</f>
        <v>397.2972972972974</v>
      </c>
      <c r="Q77" s="203">
        <f>IFERROR(M77*V77, "--")</f>
        <v>4833.7837837837851</v>
      </c>
      <c r="R77" s="204">
        <f>IFERROR(N77/W77, "--")</f>
        <v>8.1602739726027371E-7</v>
      </c>
      <c r="T77" s="205">
        <v>10</v>
      </c>
      <c r="U77" s="206">
        <v>10</v>
      </c>
      <c r="V77" s="206">
        <v>10</v>
      </c>
      <c r="W77" s="207">
        <v>10</v>
      </c>
    </row>
    <row r="78" spans="2:23" ht="15" thickBot="1">
      <c r="B78" s="201" t="s">
        <v>169</v>
      </c>
      <c r="C78" s="202" t="s">
        <v>70</v>
      </c>
      <c r="D78" s="202" t="s">
        <v>129</v>
      </c>
      <c r="E78" s="681"/>
      <c r="F78" s="681"/>
      <c r="G78" s="678"/>
      <c r="H78" s="669"/>
      <c r="I78" s="669"/>
      <c r="J78" s="662"/>
      <c r="K78" s="586"/>
      <c r="L78" s="650"/>
      <c r="M78" s="650"/>
      <c r="N78" s="665"/>
      <c r="O78" s="582" t="str">
        <f>CONCATENATE("(APF ",T77,")")</f>
        <v>(APF 10)</v>
      </c>
      <c r="P78" s="582" t="str">
        <f>CONCATENATE("(APF ",U77,")")</f>
        <v>(APF 10)</v>
      </c>
      <c r="Q78" s="582" t="str">
        <f>CONCATENATE("(APF ",V77,")")</f>
        <v>(APF 10)</v>
      </c>
      <c r="R78" s="582" t="str">
        <f>CONCATENATE("(APF ",W77,")")</f>
        <v>(APF 10)</v>
      </c>
      <c r="T78" s="209" t="s">
        <v>134</v>
      </c>
      <c r="U78" s="210" t="s">
        <v>134</v>
      </c>
      <c r="V78" s="210" t="s">
        <v>134</v>
      </c>
      <c r="W78" s="211" t="s">
        <v>134</v>
      </c>
    </row>
    <row r="79" spans="2:23" ht="15" thickBot="1">
      <c r="B79" s="201" t="s">
        <v>169</v>
      </c>
      <c r="C79" s="202" t="s">
        <v>70</v>
      </c>
      <c r="D79" s="202" t="s">
        <v>129</v>
      </c>
      <c r="E79" s="681"/>
      <c r="F79" s="681"/>
      <c r="G79" s="678"/>
      <c r="H79" s="669"/>
      <c r="I79" s="669"/>
      <c r="J79" s="657" t="s">
        <v>135</v>
      </c>
      <c r="K79" s="586"/>
      <c r="L79" s="649">
        <f>IFERROR(VLOOKUP($D79,$Y$9:$AB$9,2,FALSE)/IF($D79="Inhalation",IF($J79="Central Tendency",SUMIFS('Inhalation Exposure'!$O$5:$O$162,'Inhalation Exposure'!$B$5:$B$162,$B79,'Inhalation Exposure'!$D$5:$D$162,$C79),SUMIFS('Inhalation Exposure'!$N$5:$N$162,'Inhalation Exposure'!$B$5:$B$162,$B79,'Inhalation Exposure'!$D$5:$D$162,$C79))),"--")</f>
        <v>18.749999999999996</v>
      </c>
      <c r="M79" s="649">
        <f>IFERROR(VLOOKUP($D79,$Y$9:$AB$9,3,FALSE)/IF($D79="Inhalation",IF($J79="Central Tendency",SUMIFS('Inhalation Exposure'!$Q$5:$Q$162,'Inhalation Exposure'!$B$5:$B$162,$B79,'Inhalation Exposure'!$D$5:$D$162,$C79),SUMIFS('Inhalation Exposure'!$P$5:$P$162,'Inhalation Exposure'!$B$5:$B$162,$B79,'Inhalation Exposure'!$D$5:$D$162,$C79))),"--")</f>
        <v>228.12499999999991</v>
      </c>
      <c r="N79" s="664">
        <f>IFERROR(VLOOKUP($D79,$Y$9:$AB$9,4,FALSE)*IF($D79="Inhalation",IF($J79="Central Tendency",SUMIFS('Inhalation Exposure'!$S$5:$S$162,'Inhalation Exposure'!$B$5:$B$162,$B79,'Inhalation Exposure'!$D$5:$D$162,$C79),SUMIFS('Inhalation Exposure'!$R$5:$R$162,'Inhalation Exposure'!$B$5:$B$162,$B79,'Inhalation Exposure'!$D$5:$D$162,$C79))),"--")</f>
        <v>2.231091471498012E-5</v>
      </c>
      <c r="O79" s="203" t="str">
        <f>IFERROR(#REF!*T79, "--")</f>
        <v>--</v>
      </c>
      <c r="P79" s="203">
        <f>IFERROR(L79*U79, "--")</f>
        <v>187.49999999999997</v>
      </c>
      <c r="Q79" s="203">
        <f>IFERROR(M79*V79, "--")</f>
        <v>2281.2499999999991</v>
      </c>
      <c r="R79" s="204">
        <f>IFERROR(N79/W79, "--")</f>
        <v>2.231091471498012E-6</v>
      </c>
      <c r="T79" s="212">
        <v>10</v>
      </c>
      <c r="U79" s="213">
        <v>10</v>
      </c>
      <c r="V79" s="213">
        <v>10</v>
      </c>
      <c r="W79" s="214">
        <v>10</v>
      </c>
    </row>
    <row r="80" spans="2:23" ht="15" thickBot="1">
      <c r="B80" s="201" t="s">
        <v>169</v>
      </c>
      <c r="C80" s="202" t="s">
        <v>70</v>
      </c>
      <c r="D80" s="202" t="s">
        <v>129</v>
      </c>
      <c r="E80" s="681"/>
      <c r="F80" s="681"/>
      <c r="G80" s="678"/>
      <c r="H80" s="670"/>
      <c r="I80" s="670"/>
      <c r="J80" s="658"/>
      <c r="K80" s="586"/>
      <c r="L80" s="650"/>
      <c r="M80" s="650"/>
      <c r="N80" s="665"/>
      <c r="O80" s="584" t="str">
        <f>CONCATENATE("(APF ",T79,")")</f>
        <v>(APF 10)</v>
      </c>
      <c r="P80" s="584" t="str">
        <f>CONCATENATE("(APF ",U79,")")</f>
        <v>(APF 10)</v>
      </c>
      <c r="Q80" s="584" t="str">
        <f>CONCATENATE("(APF ",V79,")")</f>
        <v>(APF 10)</v>
      </c>
      <c r="R80" s="584" t="str">
        <f>CONCATENATE("(APF ",W79,")")</f>
        <v>(APF 10)</v>
      </c>
      <c r="T80" s="216" t="s">
        <v>134</v>
      </c>
      <c r="U80" s="217" t="s">
        <v>134</v>
      </c>
      <c r="V80" s="217" t="s">
        <v>134</v>
      </c>
      <c r="W80" s="218" t="s">
        <v>134</v>
      </c>
    </row>
    <row r="81" spans="2:23" ht="15.6" customHeight="1" thickTop="1" thickBot="1">
      <c r="B81" s="201" t="s">
        <v>170</v>
      </c>
      <c r="C81" s="202" t="s">
        <v>70</v>
      </c>
      <c r="D81" s="202" t="s">
        <v>129</v>
      </c>
      <c r="E81" s="681"/>
      <c r="F81" s="681"/>
      <c r="G81" s="678"/>
      <c r="H81" s="668" t="s">
        <v>139</v>
      </c>
      <c r="I81" s="653" t="s">
        <v>168</v>
      </c>
      <c r="J81" s="657" t="s">
        <v>75</v>
      </c>
      <c r="K81" s="659"/>
      <c r="L81" s="649">
        <f>IFERROR(VLOOKUP($D81,$Y$9:$AB$9,2,FALSE)/IF($D81="Inhalation",IF($J81="Central Tendency",SUMIFS('Inhalation Exposure'!$O$5:$O$162,'Inhalation Exposure'!$B$5:$B$162,$B81,'Inhalation Exposure'!$D$5:$D$162,$C81),SUMIFS('Inhalation Exposure'!$N$5:$N$162,'Inhalation Exposure'!$B$5:$B$162,$B81,'Inhalation Exposure'!$D$5:$D$162,$C81))),"--")</f>
        <v>12822.72263212289</v>
      </c>
      <c r="M81" s="649">
        <f>IFERROR(VLOOKUP($D81,$Y$9:$AB$9,3,FALSE)/IF($D81="Inhalation",IF($J81="Central Tendency",SUMIFS('Inhalation Exposure'!$Q$5:$Q$162,'Inhalation Exposure'!$B$5:$B$162,$B81,'Inhalation Exposure'!$D$5:$D$162,$C81),SUMIFS('Inhalation Exposure'!$P$5:$P$162,'Inhalation Exposure'!$B$5:$B$162,$B81,'Inhalation Exposure'!$D$5:$D$162,$C81))),"--")</f>
        <v>20552.188170847665</v>
      </c>
      <c r="N81" s="664">
        <f>IFERROR(VLOOKUP($D81,$Y$9:$AB$9,4,FALSE)*IF($D81="Inhalation",IF($J81="Central Tendency",SUMIFS('Inhalation Exposure'!$S$5:$S$162,'Inhalation Exposure'!$B$5:$B$162,$B81,'Inhalation Exposure'!$D$5:$D$162,$C81),SUMIFS('Inhalation Exposure'!$R$5:$R$162,'Inhalation Exposure'!$B$5:$B$162,$B81,'Inhalation Exposure'!$D$5:$D$162,$C81))),"--")</f>
        <v>1.9192603567123289E-7</v>
      </c>
      <c r="O81" s="582" t="s">
        <v>150</v>
      </c>
      <c r="P81" s="203">
        <f>IFERROR(L81*U81, "--")</f>
        <v>128227.2263212289</v>
      </c>
      <c r="Q81" s="203">
        <f>IFERROR(M81*V81, "--")</f>
        <v>205521.88170847663</v>
      </c>
      <c r="R81" s="204">
        <f>IFERROR(N81/W81, "--")</f>
        <v>1.9192603567123288E-8</v>
      </c>
      <c r="T81" s="212">
        <v>10</v>
      </c>
      <c r="U81" s="213">
        <v>10</v>
      </c>
      <c r="V81" s="213">
        <v>10</v>
      </c>
      <c r="W81" s="214">
        <v>10</v>
      </c>
    </row>
    <row r="82" spans="2:23" ht="15" thickBot="1">
      <c r="B82" s="201" t="s">
        <v>170</v>
      </c>
      <c r="C82" s="202" t="s">
        <v>70</v>
      </c>
      <c r="D82" s="202" t="s">
        <v>129</v>
      </c>
      <c r="E82" s="681"/>
      <c r="F82" s="681"/>
      <c r="G82" s="678"/>
      <c r="H82" s="669"/>
      <c r="I82" s="669"/>
      <c r="J82" s="662"/>
      <c r="K82" s="660"/>
      <c r="L82" s="650"/>
      <c r="M82" s="650"/>
      <c r="N82" s="665"/>
      <c r="O82" s="538" t="s">
        <v>150</v>
      </c>
      <c r="P82" s="582" t="str">
        <f>CONCATENATE("(APF ",U81,")")</f>
        <v>(APF 10)</v>
      </c>
      <c r="Q82" s="582" t="str">
        <f>CONCATENATE("(APF ",V81,")")</f>
        <v>(APF 10)</v>
      </c>
      <c r="R82" s="582" t="str">
        <f>CONCATENATE("(APF ",W81,")")</f>
        <v>(APF 10)</v>
      </c>
      <c r="T82" s="216" t="s">
        <v>134</v>
      </c>
      <c r="U82" s="217" t="s">
        <v>134</v>
      </c>
      <c r="V82" s="217" t="s">
        <v>134</v>
      </c>
      <c r="W82" s="218" t="s">
        <v>134</v>
      </c>
    </row>
    <row r="83" spans="2:23" ht="15" thickBot="1">
      <c r="B83" s="201" t="s">
        <v>170</v>
      </c>
      <c r="C83" s="202" t="s">
        <v>70</v>
      </c>
      <c r="D83" s="202" t="s">
        <v>129</v>
      </c>
      <c r="E83" s="681"/>
      <c r="F83" s="681"/>
      <c r="G83" s="678"/>
      <c r="H83" s="669"/>
      <c r="I83" s="669"/>
      <c r="J83" s="657" t="s">
        <v>135</v>
      </c>
      <c r="K83" s="659"/>
      <c r="L83" s="649">
        <f>IFERROR(VLOOKUP($D83,$Y$9:$AB$9,2,FALSE)/IF($D83="Inhalation",IF($J83="Central Tendency",SUMIFS('Inhalation Exposure'!$O$5:$O$162,'Inhalation Exposure'!$B$5:$B$162,$B83,'Inhalation Exposure'!$D$5:$D$162,$C83),SUMIFS('Inhalation Exposure'!$N$5:$N$162,'Inhalation Exposure'!$B$5:$B$162,$B83,'Inhalation Exposure'!$D$5:$D$162,$C83))),"--")</f>
        <v>32.905277870561953</v>
      </c>
      <c r="M83" s="649">
        <f>IFERROR(VLOOKUP($D83,$Y$9:$AB$9,3,FALSE)/IF($D83="Inhalation",IF($J83="Central Tendency",SUMIFS('Inhalation Exposure'!$Q$5:$Q$162,'Inhalation Exposure'!$B$5:$B$162,$B83,'Inhalation Exposure'!$D$5:$D$162,$C83),SUMIFS('Inhalation Exposure'!$P$5:$P$162,'Inhalation Exposure'!$B$5:$B$162,$B83,'Inhalation Exposure'!$D$5:$D$162,$C83))),"--")</f>
        <v>52.740395469184136</v>
      </c>
      <c r="N83" s="664">
        <f>IFERROR(VLOOKUP($D83,$Y$9:$AB$9,4,FALSE)*IF($D83="Inhalation",IF($J83="Central Tendency",SUMIFS('Inhalation Exposure'!$S$5:$S$162,'Inhalation Exposure'!$B$5:$B$162,$B83,'Inhalation Exposure'!$D$5:$D$162,$C83),SUMIFS('Inhalation Exposure'!$R$5:$R$162,'Inhalation Exposure'!$B$5:$B$162,$B83,'Inhalation Exposure'!$D$5:$D$162,$C83))),"--")</f>
        <v>9.650434688774193E-5</v>
      </c>
      <c r="O83" s="203" t="str">
        <f>IFERROR(#REF!*T83, "--")</f>
        <v>--</v>
      </c>
      <c r="P83" s="203">
        <f>IFERROR(L83*U83, "--")</f>
        <v>329.05277870561952</v>
      </c>
      <c r="Q83" s="203">
        <f>IFERROR(M83*V83, "--")</f>
        <v>527.40395469184136</v>
      </c>
      <c r="R83" s="204">
        <f>IFERROR(N83/W83, "--")</f>
        <v>9.6504346887741936E-6</v>
      </c>
      <c r="T83" s="205">
        <v>10</v>
      </c>
      <c r="U83" s="206">
        <v>10</v>
      </c>
      <c r="V83" s="206">
        <v>10</v>
      </c>
      <c r="W83" s="207">
        <v>10</v>
      </c>
    </row>
    <row r="84" spans="2:23" ht="15" thickBot="1">
      <c r="B84" s="201" t="s">
        <v>170</v>
      </c>
      <c r="C84" s="202" t="s">
        <v>70</v>
      </c>
      <c r="D84" s="202" t="s">
        <v>129</v>
      </c>
      <c r="E84" s="681"/>
      <c r="F84" s="681"/>
      <c r="G84" s="678"/>
      <c r="H84" s="670"/>
      <c r="I84" s="670"/>
      <c r="J84" s="658"/>
      <c r="K84" s="660"/>
      <c r="L84" s="650"/>
      <c r="M84" s="650"/>
      <c r="N84" s="665"/>
      <c r="O84" s="582" t="str">
        <f>CONCATENATE("(APF ",T83,")")</f>
        <v>(APF 10)</v>
      </c>
      <c r="P84" s="584" t="str">
        <f>CONCATENATE("(APF ",U83,")")</f>
        <v>(APF 10)</v>
      </c>
      <c r="Q84" s="584" t="str">
        <f>CONCATENATE("(APF ",V83,")")</f>
        <v>(APF 10)</v>
      </c>
      <c r="R84" s="584" t="str">
        <f>CONCATENATE("(APF ",W83,")")</f>
        <v>(APF 10)</v>
      </c>
      <c r="T84" s="209" t="s">
        <v>134</v>
      </c>
      <c r="U84" s="210" t="s">
        <v>134</v>
      </c>
      <c r="V84" s="210" t="s">
        <v>134</v>
      </c>
      <c r="W84" s="211" t="s">
        <v>134</v>
      </c>
    </row>
    <row r="85" spans="2:23" ht="15.6" customHeight="1" thickTop="1" thickBot="1">
      <c r="B85" s="201" t="s">
        <v>171</v>
      </c>
      <c r="C85" s="202" t="s">
        <v>70</v>
      </c>
      <c r="D85" s="202" t="s">
        <v>129</v>
      </c>
      <c r="E85" s="681"/>
      <c r="F85" s="681"/>
      <c r="G85" s="678"/>
      <c r="H85" s="668" t="s">
        <v>141</v>
      </c>
      <c r="I85" s="653" t="s">
        <v>168</v>
      </c>
      <c r="J85" s="657" t="s">
        <v>75</v>
      </c>
      <c r="K85" s="586"/>
      <c r="L85" s="649">
        <f>IFERROR(VLOOKUP($D85,$Y$9:$AB$9,2,FALSE)/IF($D85="Inhalation",IF($J85="Central Tendency",SUMIFS('Inhalation Exposure'!$O$5:$O$162,'Inhalation Exposure'!$B$5:$B$162,$B85,'Inhalation Exposure'!$D$5:$D$162,$C85),SUMIFS('Inhalation Exposure'!$N$5:$N$162,'Inhalation Exposure'!$B$5:$B$162,$B85,'Inhalation Exposure'!$D$5:$D$162,$C85))),"--")</f>
        <v>109.70149253731341</v>
      </c>
      <c r="M85" s="649">
        <f>IFERROR(VLOOKUP($D85,$Y$9:$AB$9,3,FALSE)/IF($D85="Inhalation",IF($J85="Central Tendency",SUMIFS('Inhalation Exposure'!$Q$5:$Q$162,'Inhalation Exposure'!$B$5:$B$162,$B85,'Inhalation Exposure'!$D$5:$D$162,$C85),SUMIFS('Inhalation Exposure'!$P$5:$P$162,'Inhalation Exposure'!$B$5:$B$162,$B85,'Inhalation Exposure'!$D$5:$D$162,$C85))),"--")</f>
        <v>1334.701492537313</v>
      </c>
      <c r="N85" s="664">
        <f>IFERROR(VLOOKUP($D85,$Y$9:$AB$9,4,FALSE)*IF($D85="Inhalation",IF($J85="Central Tendency",SUMIFS('Inhalation Exposure'!$S$5:$S$162,'Inhalation Exposure'!$B$5:$B$162,$B85,'Inhalation Exposure'!$D$5:$D$162,$C85),SUMIFS('Inhalation Exposure'!$R$5:$R$162,'Inhalation Exposure'!$B$5:$B$162,$B85,'Inhalation Exposure'!$D$5:$D$162,$C85))),"--")</f>
        <v>2.9553424657534253E-6</v>
      </c>
      <c r="O85" s="203" t="str">
        <f>IFERROR(#REF!*T85, "--")</f>
        <v>--</v>
      </c>
      <c r="P85" s="203">
        <f>IFERROR(L85*U85, "--")</f>
        <v>1097.0149253731342</v>
      </c>
      <c r="Q85" s="203">
        <f>IFERROR(M85*V85, "--")</f>
        <v>13347.014925373131</v>
      </c>
      <c r="R85" s="204">
        <f>IFERROR(N85/W85, "--")</f>
        <v>2.9553424657534252E-7</v>
      </c>
      <c r="T85" s="212">
        <v>10</v>
      </c>
      <c r="U85" s="213">
        <v>10</v>
      </c>
      <c r="V85" s="213">
        <v>10</v>
      </c>
      <c r="W85" s="214">
        <v>10</v>
      </c>
    </row>
    <row r="86" spans="2:23" ht="15" thickBot="1">
      <c r="B86" s="201" t="s">
        <v>171</v>
      </c>
      <c r="C86" s="202" t="s">
        <v>70</v>
      </c>
      <c r="D86" s="202" t="s">
        <v>129</v>
      </c>
      <c r="E86" s="681"/>
      <c r="F86" s="681"/>
      <c r="G86" s="678"/>
      <c r="H86" s="669"/>
      <c r="I86" s="669"/>
      <c r="J86" s="662"/>
      <c r="K86" s="586"/>
      <c r="L86" s="650"/>
      <c r="M86" s="650"/>
      <c r="N86" s="665"/>
      <c r="O86" s="584" t="str">
        <f>CONCATENATE("(APF ",T85,")")</f>
        <v>(APF 10)</v>
      </c>
      <c r="P86" s="582" t="str">
        <f>CONCATENATE("(APF ",U85,")")</f>
        <v>(APF 10)</v>
      </c>
      <c r="Q86" s="582" t="str">
        <f>CONCATENATE("(APF ",V85,")")</f>
        <v>(APF 10)</v>
      </c>
      <c r="R86" s="582" t="str">
        <f>CONCATENATE("(APF ",W85,")")</f>
        <v>(APF 10)</v>
      </c>
      <c r="T86" s="216" t="s">
        <v>134</v>
      </c>
      <c r="U86" s="217" t="s">
        <v>134</v>
      </c>
      <c r="V86" s="217" t="s">
        <v>134</v>
      </c>
      <c r="W86" s="218" t="s">
        <v>134</v>
      </c>
    </row>
    <row r="87" spans="2:23" ht="15" thickBot="1">
      <c r="B87" s="201" t="s">
        <v>171</v>
      </c>
      <c r="C87" s="202" t="s">
        <v>70</v>
      </c>
      <c r="D87" s="202" t="s">
        <v>129</v>
      </c>
      <c r="E87" s="681"/>
      <c r="F87" s="681"/>
      <c r="G87" s="678"/>
      <c r="H87" s="669"/>
      <c r="I87" s="669"/>
      <c r="J87" s="657" t="s">
        <v>135</v>
      </c>
      <c r="K87" s="586"/>
      <c r="L87" s="649">
        <f>IFERROR(VLOOKUP($D87,$Y$9:$AB$9,2,FALSE)/IF($D87="Inhalation",IF($J87="Central Tendency",SUMIFS('Inhalation Exposure'!$O$5:$O$162,'Inhalation Exposure'!$B$5:$B$162,$B87,'Inhalation Exposure'!$D$5:$D$162,$C87),SUMIFS('Inhalation Exposure'!$N$5:$N$162,'Inhalation Exposure'!$B$5:$B$162,$B87,'Inhalation Exposure'!$D$5:$D$162,$C87))),"--")</f>
        <v>109.70149253731341</v>
      </c>
      <c r="M87" s="649">
        <f>IFERROR(VLOOKUP($D87,$Y$9:$AB$9,3,FALSE)/IF($D87="Inhalation",IF($J87="Central Tendency",SUMIFS('Inhalation Exposure'!$Q$5:$Q$162,'Inhalation Exposure'!$B$5:$B$162,$B87,'Inhalation Exposure'!$D$5:$D$162,$C87),SUMIFS('Inhalation Exposure'!$P$5:$P$162,'Inhalation Exposure'!$B$5:$B$162,$B87,'Inhalation Exposure'!$D$5:$D$162,$C87))),"--")</f>
        <v>1334.7014925373132</v>
      </c>
      <c r="N87" s="664">
        <f>IFERROR(VLOOKUP($D87,$Y$9:$AB$9,4,FALSE)*IF($D87="Inhalation",IF($J87="Central Tendency",SUMIFS('Inhalation Exposure'!$S$5:$S$162,'Inhalation Exposure'!$B$5:$B$162,$B87,'Inhalation Exposure'!$D$5:$D$162,$C87),SUMIFS('Inhalation Exposure'!$R$5:$R$162,'Inhalation Exposure'!$B$5:$B$162,$B87,'Inhalation Exposure'!$D$5:$D$162,$C87))),"--")</f>
        <v>3.8133451171011934E-6</v>
      </c>
      <c r="O87" s="582" t="s">
        <v>150</v>
      </c>
      <c r="P87" s="203">
        <f>IFERROR(L87*U87, "--")</f>
        <v>1097.0149253731342</v>
      </c>
      <c r="Q87" s="203">
        <f>IFERROR(M87*V87, "--")</f>
        <v>13347.014925373132</v>
      </c>
      <c r="R87" s="204">
        <f>IFERROR(N87/W87, "--")</f>
        <v>3.8133451171011933E-7</v>
      </c>
      <c r="T87" s="212">
        <v>10</v>
      </c>
      <c r="U87" s="213">
        <v>10</v>
      </c>
      <c r="V87" s="213">
        <v>10</v>
      </c>
      <c r="W87" s="214">
        <v>10</v>
      </c>
    </row>
    <row r="88" spans="2:23" ht="15" thickBot="1">
      <c r="B88" s="201" t="s">
        <v>171</v>
      </c>
      <c r="C88" s="202" t="s">
        <v>70</v>
      </c>
      <c r="D88" s="202" t="s">
        <v>129</v>
      </c>
      <c r="E88" s="681"/>
      <c r="F88" s="681"/>
      <c r="G88" s="678"/>
      <c r="H88" s="670"/>
      <c r="I88" s="670"/>
      <c r="J88" s="658"/>
      <c r="K88" s="586"/>
      <c r="L88" s="650"/>
      <c r="M88" s="650"/>
      <c r="N88" s="665"/>
      <c r="O88" s="538" t="s">
        <v>150</v>
      </c>
      <c r="P88" s="584" t="str">
        <f>CONCATENATE("(APF ",U87,")")</f>
        <v>(APF 10)</v>
      </c>
      <c r="Q88" s="584" t="str">
        <f>CONCATENATE("(APF ",V87,")")</f>
        <v>(APF 10)</v>
      </c>
      <c r="R88" s="584" t="str">
        <f>CONCATENATE("(APF ",W87,")")</f>
        <v>(APF 10)</v>
      </c>
      <c r="T88" s="216" t="s">
        <v>134</v>
      </c>
      <c r="U88" s="217" t="s">
        <v>134</v>
      </c>
      <c r="V88" s="217" t="s">
        <v>134</v>
      </c>
      <c r="W88" s="218" t="s">
        <v>134</v>
      </c>
    </row>
    <row r="89" spans="2:23" ht="15.6" customHeight="1" thickTop="1" thickBot="1">
      <c r="B89" s="201" t="s">
        <v>172</v>
      </c>
      <c r="C89" s="202" t="s">
        <v>70</v>
      </c>
      <c r="D89" s="202" t="s">
        <v>129</v>
      </c>
      <c r="E89" s="681"/>
      <c r="F89" s="681"/>
      <c r="G89" s="678"/>
      <c r="H89" s="668" t="s">
        <v>143</v>
      </c>
      <c r="I89" s="653" t="s">
        <v>168</v>
      </c>
      <c r="J89" s="657" t="s">
        <v>75</v>
      </c>
      <c r="K89" s="586"/>
      <c r="L89" s="649">
        <f>IFERROR(VLOOKUP($D89,$Y$9:$AB$9,2,FALSE)/IF($D89="Inhalation",IF($J89="Central Tendency",SUMIFS('Inhalation Exposure'!$O$5:$O$162,'Inhalation Exposure'!$B$5:$B$162,$B89,'Inhalation Exposure'!$D$5:$D$162,$C89),SUMIFS('Inhalation Exposure'!$N$5:$N$162,'Inhalation Exposure'!$B$5:$B$162,$B89,'Inhalation Exposure'!$D$5:$D$162,$C89))),"--")</f>
        <v>308.82352941176464</v>
      </c>
      <c r="M89" s="649">
        <f>IFERROR(VLOOKUP($D89,$Y$9:$AB$9,3,FALSE)/IF($D89="Inhalation",IF($J89="Central Tendency",SUMIFS('Inhalation Exposure'!$Q$5:$Q$162,'Inhalation Exposure'!$B$5:$B$162,$B89,'Inhalation Exposure'!$D$5:$D$162,$C89),SUMIFS('Inhalation Exposure'!$P$5:$P$162,'Inhalation Exposure'!$B$5:$B$162,$B89,'Inhalation Exposure'!$D$5:$D$162,$C89))),"--")</f>
        <v>3757.3529411764698</v>
      </c>
      <c r="N89" s="664">
        <f>IFERROR(VLOOKUP($D89,$Y$9:$AB$9,4,FALSE)*IF($D89="Inhalation",IF($J89="Central Tendency",SUMIFS('Inhalation Exposure'!$S$5:$S$162,'Inhalation Exposure'!$B$5:$B$162,$B89,'Inhalation Exposure'!$D$5:$D$162,$C89),SUMIFS('Inhalation Exposure'!$R$5:$R$162,'Inhalation Exposure'!$B$5:$B$162,$B89,'Inhalation Exposure'!$D$5:$D$162,$C89))),"--")</f>
        <v>1.0498082191780825E-6</v>
      </c>
      <c r="O89" s="203" t="str">
        <f>IFERROR(#REF!*T89, "--")</f>
        <v>--</v>
      </c>
      <c r="P89" s="203">
        <f>IFERROR(L89*U89, "--")</f>
        <v>3088.2352941176464</v>
      </c>
      <c r="Q89" s="203">
        <f>IFERROR(M89*V89, "--")</f>
        <v>37573.529411764699</v>
      </c>
      <c r="R89" s="204">
        <f>IFERROR(N89/W89, "--")</f>
        <v>1.0498082191780825E-7</v>
      </c>
      <c r="T89" s="205">
        <v>10</v>
      </c>
      <c r="U89" s="206">
        <v>10</v>
      </c>
      <c r="V89" s="206">
        <v>10</v>
      </c>
      <c r="W89" s="207">
        <v>10</v>
      </c>
    </row>
    <row r="90" spans="2:23" ht="15" thickBot="1">
      <c r="B90" s="201" t="s">
        <v>172</v>
      </c>
      <c r="C90" s="202" t="s">
        <v>70</v>
      </c>
      <c r="D90" s="202" t="s">
        <v>129</v>
      </c>
      <c r="E90" s="681"/>
      <c r="F90" s="681"/>
      <c r="G90" s="678"/>
      <c r="H90" s="669"/>
      <c r="I90" s="669"/>
      <c r="J90" s="662"/>
      <c r="K90" s="586"/>
      <c r="L90" s="650"/>
      <c r="M90" s="650"/>
      <c r="N90" s="665"/>
      <c r="O90" s="582" t="str">
        <f>CONCATENATE("(APF ",T89,")")</f>
        <v>(APF 10)</v>
      </c>
      <c r="P90" s="582" t="str">
        <f>CONCATENATE("(APF ",U89,")")</f>
        <v>(APF 10)</v>
      </c>
      <c r="Q90" s="582" t="str">
        <f>CONCATENATE("(APF ",V89,")")</f>
        <v>(APF 10)</v>
      </c>
      <c r="R90" s="582" t="str">
        <f>CONCATENATE("(APF ",W89,")")</f>
        <v>(APF 10)</v>
      </c>
      <c r="T90" s="209" t="s">
        <v>134</v>
      </c>
      <c r="U90" s="210" t="s">
        <v>134</v>
      </c>
      <c r="V90" s="210" t="s">
        <v>134</v>
      </c>
      <c r="W90" s="211" t="s">
        <v>134</v>
      </c>
    </row>
    <row r="91" spans="2:23" ht="15" thickBot="1">
      <c r="B91" s="201" t="s">
        <v>172</v>
      </c>
      <c r="C91" s="202" t="s">
        <v>70</v>
      </c>
      <c r="D91" s="202" t="s">
        <v>129</v>
      </c>
      <c r="E91" s="681"/>
      <c r="F91" s="681"/>
      <c r="G91" s="678"/>
      <c r="H91" s="669"/>
      <c r="I91" s="669"/>
      <c r="J91" s="657" t="s">
        <v>135</v>
      </c>
      <c r="K91" s="586"/>
      <c r="L91" s="649">
        <f>IFERROR(VLOOKUP($D91,$Y$9:$AB$9,2,FALSE)/IF($D91="Inhalation",IF($J91="Central Tendency",SUMIFS('Inhalation Exposure'!$O$5:$O$162,'Inhalation Exposure'!$B$5:$B$162,$B91,'Inhalation Exposure'!$D$5:$D$162,$C91),SUMIFS('Inhalation Exposure'!$N$5:$N$162,'Inhalation Exposure'!$B$5:$B$162,$B91,'Inhalation Exposure'!$D$5:$D$162,$C91))),"--")</f>
        <v>37.769784172661865</v>
      </c>
      <c r="M91" s="649">
        <f>IFERROR(VLOOKUP($D91,$Y$9:$AB$9,3,FALSE)/IF($D91="Inhalation",IF($J91="Central Tendency",SUMIFS('Inhalation Exposure'!$Q$5:$Q$162,'Inhalation Exposure'!$B$5:$B$162,$B91,'Inhalation Exposure'!$D$5:$D$162,$C91),SUMIFS('Inhalation Exposure'!$P$5:$P$162,'Inhalation Exposure'!$B$5:$B$162,$B91,'Inhalation Exposure'!$D$5:$D$162,$C91))),"--")</f>
        <v>459.53237410071938</v>
      </c>
      <c r="N91" s="664">
        <f>IFERROR(VLOOKUP($D91,$Y$9:$AB$9,4,FALSE)*IF($D91="Inhalation",IF($J91="Central Tendency",SUMIFS('Inhalation Exposure'!$S$5:$S$162,'Inhalation Exposure'!$B$5:$B$162,$B91,'Inhalation Exposure'!$D$5:$D$162,$C91),SUMIFS('Inhalation Exposure'!$R$5:$R$162,'Inhalation Exposure'!$B$5:$B$162,$B91,'Inhalation Exposure'!$D$5:$D$162,$C91))),"--")</f>
        <v>1.1075775519222274E-5</v>
      </c>
      <c r="O91" s="203" t="str">
        <f>IFERROR(#REF!*T91, "--")</f>
        <v>--</v>
      </c>
      <c r="P91" s="203">
        <f>IFERROR(L91*U91, "--")</f>
        <v>377.69784172661866</v>
      </c>
      <c r="Q91" s="203">
        <f>IFERROR(M91*V91, "--")</f>
        <v>4595.3237410071943</v>
      </c>
      <c r="R91" s="204">
        <f>IFERROR(N91/W91, "--")</f>
        <v>1.1075775519222274E-6</v>
      </c>
      <c r="T91" s="212">
        <v>10</v>
      </c>
      <c r="U91" s="213">
        <v>10</v>
      </c>
      <c r="V91" s="213">
        <v>10</v>
      </c>
      <c r="W91" s="214">
        <v>10</v>
      </c>
    </row>
    <row r="92" spans="2:23" ht="15" thickBot="1">
      <c r="B92" s="201" t="s">
        <v>172</v>
      </c>
      <c r="C92" s="202" t="s">
        <v>70</v>
      </c>
      <c r="D92" s="202" t="s">
        <v>129</v>
      </c>
      <c r="E92" s="681"/>
      <c r="F92" s="681"/>
      <c r="G92" s="678"/>
      <c r="H92" s="670"/>
      <c r="I92" s="670"/>
      <c r="J92" s="658"/>
      <c r="K92" s="586"/>
      <c r="L92" s="650"/>
      <c r="M92" s="650"/>
      <c r="N92" s="665"/>
      <c r="O92" s="584" t="str">
        <f>CONCATENATE("(APF ",T91,")")</f>
        <v>(APF 10)</v>
      </c>
      <c r="P92" s="584" t="str">
        <f>CONCATENATE("(APF ",U91,")")</f>
        <v>(APF 10)</v>
      </c>
      <c r="Q92" s="584" t="str">
        <f>CONCATENATE("(APF ",V91,")")</f>
        <v>(APF 10)</v>
      </c>
      <c r="R92" s="584" t="str">
        <f>CONCATENATE("(APF ",W91,")")</f>
        <v>(APF 10)</v>
      </c>
      <c r="T92" s="216" t="s">
        <v>134</v>
      </c>
      <c r="U92" s="217" t="s">
        <v>134</v>
      </c>
      <c r="V92" s="217" t="s">
        <v>134</v>
      </c>
      <c r="W92" s="218" t="s">
        <v>134</v>
      </c>
    </row>
    <row r="93" spans="2:23" ht="15.6" customHeight="1" thickTop="1" thickBot="1">
      <c r="B93" s="201" t="s">
        <v>173</v>
      </c>
      <c r="C93" s="202" t="s">
        <v>70</v>
      </c>
      <c r="D93" s="202" t="s">
        <v>129</v>
      </c>
      <c r="E93" s="681"/>
      <c r="F93" s="681"/>
      <c r="G93" s="678"/>
      <c r="H93" s="668" t="s">
        <v>145</v>
      </c>
      <c r="I93" s="653" t="s">
        <v>168</v>
      </c>
      <c r="J93" s="657" t="s">
        <v>75</v>
      </c>
      <c r="K93" s="659"/>
      <c r="L93" s="649">
        <f>IFERROR(VLOOKUP($D93,$Y$9:$AB$9,2,FALSE)/IF($D93="Inhalation",IF($J93="Central Tendency",SUMIFS('Inhalation Exposure'!$O$5:$O$162,'Inhalation Exposure'!$B$5:$B$162,$B93,'Inhalation Exposure'!$D$5:$D$162,$C93),SUMIFS('Inhalation Exposure'!$N$5:$N$162,'Inhalation Exposure'!$B$5:$B$162,$B93,'Inhalation Exposure'!$D$5:$D$162,$C93))),"--")</f>
        <v>490.04663283758089</v>
      </c>
      <c r="M93" s="649">
        <f>IFERROR(VLOOKUP($D93,$Y$9:$AB$9,3,FALSE)/IF($D93="Inhalation",IF($J93="Central Tendency",SUMIFS('Inhalation Exposure'!$Q$5:$Q$162,'Inhalation Exposure'!$B$5:$B$162,$B93,'Inhalation Exposure'!$D$5:$D$162,$C93),SUMIFS('Inhalation Exposure'!$P$5:$P$162,'Inhalation Exposure'!$B$5:$B$162,$B93,'Inhalation Exposure'!$D$5:$D$162,$C93))),"--")</f>
        <v>785.44400432849784</v>
      </c>
      <c r="N93" s="664">
        <f>IFERROR(VLOOKUP($D93,$Y$9:$AB$9,4,FALSE)*IF($D93="Inhalation",IF($J93="Central Tendency",SUMIFS('Inhalation Exposure'!$S$5:$S$162,'Inhalation Exposure'!$B$5:$B$162,$B93,'Inhalation Exposure'!$D$5:$D$162,$C93),SUMIFS('Inhalation Exposure'!$R$5:$R$162,'Inhalation Exposure'!$B$5:$B$162,$B93,'Inhalation Exposure'!$D$5:$D$162,$C93))),"--")</f>
        <v>5.02200026769863E-6</v>
      </c>
      <c r="O93" s="582" t="s">
        <v>150</v>
      </c>
      <c r="P93" s="203">
        <f>IFERROR(L93*U93, "--")</f>
        <v>4900.4663283758091</v>
      </c>
      <c r="Q93" s="203">
        <f>IFERROR(M93*V93, "--")</f>
        <v>7854.4400432849779</v>
      </c>
      <c r="R93" s="204">
        <f>IFERROR(N93/W93, "--")</f>
        <v>5.0220002676986298E-7</v>
      </c>
      <c r="T93" s="212">
        <v>10</v>
      </c>
      <c r="U93" s="213">
        <v>10</v>
      </c>
      <c r="V93" s="213">
        <v>10</v>
      </c>
      <c r="W93" s="214">
        <v>10</v>
      </c>
    </row>
    <row r="94" spans="2:23" ht="15" thickBot="1">
      <c r="B94" s="201" t="s">
        <v>173</v>
      </c>
      <c r="C94" s="202" t="s">
        <v>70</v>
      </c>
      <c r="D94" s="202" t="s">
        <v>129</v>
      </c>
      <c r="E94" s="681"/>
      <c r="F94" s="681"/>
      <c r="G94" s="678"/>
      <c r="H94" s="669"/>
      <c r="I94" s="669"/>
      <c r="J94" s="662"/>
      <c r="K94" s="660"/>
      <c r="L94" s="650"/>
      <c r="M94" s="650"/>
      <c r="N94" s="665"/>
      <c r="O94" s="538" t="s">
        <v>150</v>
      </c>
      <c r="P94" s="582" t="str">
        <f>CONCATENATE("(APF ",U93,")")</f>
        <v>(APF 10)</v>
      </c>
      <c r="Q94" s="582" t="str">
        <f>CONCATENATE("(APF ",V93,")")</f>
        <v>(APF 10)</v>
      </c>
      <c r="R94" s="582" t="str">
        <f>CONCATENATE("(APF ",W93,")")</f>
        <v>(APF 10)</v>
      </c>
      <c r="T94" s="216" t="s">
        <v>134</v>
      </c>
      <c r="U94" s="217" t="s">
        <v>134</v>
      </c>
      <c r="V94" s="217" t="s">
        <v>134</v>
      </c>
      <c r="W94" s="218" t="s">
        <v>134</v>
      </c>
    </row>
    <row r="95" spans="2:23" ht="15" thickBot="1">
      <c r="B95" s="201" t="s">
        <v>173</v>
      </c>
      <c r="C95" s="202" t="s">
        <v>70</v>
      </c>
      <c r="D95" s="202" t="s">
        <v>129</v>
      </c>
      <c r="E95" s="681"/>
      <c r="F95" s="681"/>
      <c r="G95" s="678"/>
      <c r="H95" s="669"/>
      <c r="I95" s="669"/>
      <c r="J95" s="657" t="s">
        <v>135</v>
      </c>
      <c r="K95" s="659"/>
      <c r="L95" s="649">
        <f>IFERROR(VLOOKUP($D95,$Y$9:$AB$9,2,FALSE)/IF($D95="Inhalation",IF($J95="Central Tendency",SUMIFS('Inhalation Exposure'!$O$5:$O$162,'Inhalation Exposure'!$B$5:$B$162,$B95,'Inhalation Exposure'!$D$5:$D$162,$C95),SUMIFS('Inhalation Exposure'!$N$5:$N$162,'Inhalation Exposure'!$B$5:$B$162,$B95,'Inhalation Exposure'!$D$5:$D$162,$C95))),"--")</f>
        <v>13.998470647083991</v>
      </c>
      <c r="M95" s="649">
        <f>IFERROR(VLOOKUP($D95,$Y$9:$AB$9,3,FALSE)/IF($D95="Inhalation",IF($J95="Central Tendency",SUMIFS('Inhalation Exposure'!$Q$5:$Q$162,'Inhalation Exposure'!$B$5:$B$162,$B95,'Inhalation Exposure'!$D$5:$D$162,$C95),SUMIFS('Inhalation Exposure'!$P$5:$P$162,'Inhalation Exposure'!$B$5:$B$162,$B95,'Inhalation Exposure'!$D$5:$D$162,$C95))),"--")</f>
        <v>22.436670518180527</v>
      </c>
      <c r="N95" s="664">
        <f>IFERROR(VLOOKUP($D95,$Y$9:$AB$9,4,FALSE)*IF($D95="Inhalation",IF($J95="Central Tendency",SUMIFS('Inhalation Exposure'!$S$5:$S$162,'Inhalation Exposure'!$B$5:$B$162,$B95,'Inhalation Exposure'!$D$5:$D$162,$C95),SUMIFS('Inhalation Exposure'!$R$5:$R$162,'Inhalation Exposure'!$B$5:$B$162,$B95,'Inhalation Exposure'!$D$5:$D$162,$C95))),"--")</f>
        <v>2.2684637701617328E-4</v>
      </c>
      <c r="O95" s="203" t="str">
        <f>IFERROR(#REF!*T95, "--")</f>
        <v>--</v>
      </c>
      <c r="P95" s="203">
        <f>IFERROR(L95*U95, "--")</f>
        <v>139.98470647083991</v>
      </c>
      <c r="Q95" s="203">
        <f>IFERROR(M95*V95, "--")</f>
        <v>224.36670518180529</v>
      </c>
      <c r="R95" s="204">
        <f>IFERROR(N95/W95, "--")</f>
        <v>2.2684637701617327E-5</v>
      </c>
      <c r="T95" s="205">
        <v>10</v>
      </c>
      <c r="U95" s="206">
        <v>10</v>
      </c>
      <c r="V95" s="206">
        <v>10</v>
      </c>
      <c r="W95" s="207">
        <v>10</v>
      </c>
    </row>
    <row r="96" spans="2:23" ht="15" thickBot="1">
      <c r="B96" s="201" t="s">
        <v>173</v>
      </c>
      <c r="C96" s="202" t="s">
        <v>70</v>
      </c>
      <c r="D96" s="202" t="s">
        <v>129</v>
      </c>
      <c r="E96" s="681"/>
      <c r="F96" s="681"/>
      <c r="G96" s="678"/>
      <c r="H96" s="670"/>
      <c r="I96" s="670"/>
      <c r="J96" s="658"/>
      <c r="K96" s="660"/>
      <c r="L96" s="650"/>
      <c r="M96" s="650"/>
      <c r="N96" s="665"/>
      <c r="O96" s="582" t="str">
        <f>CONCATENATE("(APF ",T95,")")</f>
        <v>(APF 10)</v>
      </c>
      <c r="P96" s="584" t="str">
        <f>CONCATENATE("(APF ",U95,")")</f>
        <v>(APF 10)</v>
      </c>
      <c r="Q96" s="584" t="str">
        <f>CONCATENATE("(APF ",V95,")")</f>
        <v>(APF 10)</v>
      </c>
      <c r="R96" s="584" t="str">
        <f>CONCATENATE("(APF ",W95,")")</f>
        <v>(APF 10)</v>
      </c>
      <c r="T96" s="209" t="s">
        <v>134</v>
      </c>
      <c r="U96" s="210" t="s">
        <v>134</v>
      </c>
      <c r="V96" s="210" t="s">
        <v>134</v>
      </c>
      <c r="W96" s="211" t="s">
        <v>134</v>
      </c>
    </row>
    <row r="97" spans="2:23" ht="15.6" customHeight="1" thickTop="1" thickBot="1">
      <c r="B97" s="201" t="s">
        <v>174</v>
      </c>
      <c r="C97" s="202" t="s">
        <v>70</v>
      </c>
      <c r="D97" s="202" t="s">
        <v>129</v>
      </c>
      <c r="E97" s="681"/>
      <c r="F97" s="681"/>
      <c r="G97" s="678"/>
      <c r="H97" s="668" t="s">
        <v>147</v>
      </c>
      <c r="I97" s="653" t="s">
        <v>168</v>
      </c>
      <c r="J97" s="657" t="s">
        <v>75</v>
      </c>
      <c r="K97" s="659"/>
      <c r="L97" s="649">
        <f>IFERROR(VLOOKUP($D97,$Y$9:$AB$9,2,FALSE)/IF($D97="Inhalation",IF($J97="Central Tendency",SUMIFS('Inhalation Exposure'!$O$5:$O$162,'Inhalation Exposure'!$B$5:$B$162,$B97,'Inhalation Exposure'!$D$5:$D$162,$C97),SUMIFS('Inhalation Exposure'!$N$5:$N$162,'Inhalation Exposure'!$B$5:$B$162,$B97,'Inhalation Exposure'!$D$5:$D$162,$C97))),"--")</f>
        <v>3645.5732969047149</v>
      </c>
      <c r="M97" s="649">
        <f>IFERROR(VLOOKUP($D97,$Y$9:$AB$9,3,FALSE)/IF($D97="Inhalation",IF($J97="Central Tendency",SUMIFS('Inhalation Exposure'!$Q$5:$Q$162,'Inhalation Exposure'!$B$5:$B$162,$B97,'Inhalation Exposure'!$D$5:$D$162,$C97),SUMIFS('Inhalation Exposure'!$P$5:$P$162,'Inhalation Exposure'!$B$5:$B$162,$B97,'Inhalation Exposure'!$D$5:$D$162,$C97))),"--")</f>
        <v>5843.1045058173368</v>
      </c>
      <c r="N97" s="664">
        <f>IFERROR(VLOOKUP($D97,$Y$9:$AB$9,4,FALSE)*IF($D97="Inhalation",IF($J97="Central Tendency",SUMIFS('Inhalation Exposure'!$S$5:$S$162,'Inhalation Exposure'!$B$5:$B$162,$B97,'Inhalation Exposure'!$D$5:$D$162,$C97),SUMIFS('Inhalation Exposure'!$R$5:$R$162,'Inhalation Exposure'!$B$5:$B$162,$B97,'Inhalation Exposure'!$D$5:$D$162,$C97))),"--")</f>
        <v>6.750692198082193E-7</v>
      </c>
      <c r="O97" s="287" t="str">
        <f>IFERROR(#REF!*T97, "--")</f>
        <v>--</v>
      </c>
      <c r="P97" s="203">
        <f>IFERROR(L97*U97, "--")</f>
        <v>36455.732969047152</v>
      </c>
      <c r="Q97" s="203">
        <f>IFERROR(M97*V97, "--")</f>
        <v>58431.045058173368</v>
      </c>
      <c r="R97" s="204">
        <f>IFERROR(N97/W97, "--")</f>
        <v>6.7506921980821935E-8</v>
      </c>
      <c r="T97" s="212">
        <v>10</v>
      </c>
      <c r="U97" s="213">
        <v>10</v>
      </c>
      <c r="V97" s="213">
        <v>10</v>
      </c>
      <c r="W97" s="214">
        <v>10</v>
      </c>
    </row>
    <row r="98" spans="2:23" ht="15" thickBot="1">
      <c r="B98" s="201" t="s">
        <v>174</v>
      </c>
      <c r="C98" s="202" t="s">
        <v>70</v>
      </c>
      <c r="D98" s="202" t="s">
        <v>129</v>
      </c>
      <c r="E98" s="681"/>
      <c r="F98" s="681"/>
      <c r="G98" s="678"/>
      <c r="H98" s="669"/>
      <c r="I98" s="669"/>
      <c r="J98" s="662"/>
      <c r="K98" s="660"/>
      <c r="L98" s="650"/>
      <c r="M98" s="650"/>
      <c r="N98" s="665"/>
      <c r="O98" s="582" t="str">
        <f>CONCATENATE("(APF ",T97,")")</f>
        <v>(APF 10)</v>
      </c>
      <c r="P98" s="582" t="str">
        <f>CONCATENATE("(APF ",U97,")")</f>
        <v>(APF 10)</v>
      </c>
      <c r="Q98" s="582" t="str">
        <f>CONCATENATE("(APF ",V97,")")</f>
        <v>(APF 10)</v>
      </c>
      <c r="R98" s="582" t="str">
        <f>CONCATENATE("(APF ",W97,")")</f>
        <v>(APF 10)</v>
      </c>
      <c r="T98" s="216" t="s">
        <v>134</v>
      </c>
      <c r="U98" s="217" t="s">
        <v>134</v>
      </c>
      <c r="V98" s="217" t="s">
        <v>134</v>
      </c>
      <c r="W98" s="218" t="s">
        <v>134</v>
      </c>
    </row>
    <row r="99" spans="2:23" ht="15" thickBot="1">
      <c r="B99" s="201" t="s">
        <v>174</v>
      </c>
      <c r="C99" s="202" t="s">
        <v>70</v>
      </c>
      <c r="D99" s="202" t="s">
        <v>129</v>
      </c>
      <c r="E99" s="681"/>
      <c r="F99" s="681"/>
      <c r="G99" s="678"/>
      <c r="H99" s="669"/>
      <c r="I99" s="669"/>
      <c r="J99" s="657" t="s">
        <v>135</v>
      </c>
      <c r="K99" s="659"/>
      <c r="L99" s="649">
        <f>IFERROR(VLOOKUP($D99,$Y$9:$AB$9,2,FALSE)/IF($D99="Inhalation",IF($J99="Central Tendency",SUMIFS('Inhalation Exposure'!$O$5:$O$162,'Inhalation Exposure'!$B$5:$B$162,$B99,'Inhalation Exposure'!$D$5:$D$162,$C99),SUMIFS('Inhalation Exposure'!$N$5:$N$162,'Inhalation Exposure'!$B$5:$B$162,$B99,'Inhalation Exposure'!$D$5:$D$162,$C99))),"--")</f>
        <v>13.481582958093496</v>
      </c>
      <c r="M99" s="649">
        <f>IFERROR(VLOOKUP($D99,$Y$9:$AB$9,3,FALSE)/IF($D99="Inhalation",IF($J99="Central Tendency",SUMIFS('Inhalation Exposure'!$Q$5:$Q$162,'Inhalation Exposure'!$B$5:$B$162,$B99,'Inhalation Exposure'!$D$5:$D$162,$C99),SUMIFS('Inhalation Exposure'!$P$5:$P$162,'Inhalation Exposure'!$B$5:$B$162,$B99,'Inhalation Exposure'!$D$5:$D$162,$C99))),"--")</f>
        <v>21.608205819060032</v>
      </c>
      <c r="N99" s="664">
        <f>IFERROR(VLOOKUP($D99,$Y$9:$AB$9,4,FALSE)*IF($D99="Inhalation",IF($J99="Central Tendency",SUMIFS('Inhalation Exposure'!$S$5:$S$162,'Inhalation Exposure'!$B$5:$B$162,$B99,'Inhalation Exposure'!$D$5:$D$162,$C99),SUMIFS('Inhalation Exposure'!$R$5:$R$162,'Inhalation Exposure'!$B$5:$B$162,$B99,'Inhalation Exposure'!$D$5:$D$162,$C99))),"--")</f>
        <v>2.3554373102395052E-4</v>
      </c>
      <c r="O99" s="203" t="str">
        <f>IFERROR(#REF!*T99, "--")</f>
        <v>--</v>
      </c>
      <c r="P99" s="203">
        <f>IFERROR(L99*U99, "--")</f>
        <v>134.81582958093495</v>
      </c>
      <c r="Q99" s="203">
        <f>IFERROR(M99*V99, "--")</f>
        <v>216.08205819060032</v>
      </c>
      <c r="R99" s="204">
        <f>IFERROR(N99/W99, "--")</f>
        <v>2.3554373102395054E-5</v>
      </c>
      <c r="T99" s="205">
        <v>10</v>
      </c>
      <c r="U99" s="206">
        <v>10</v>
      </c>
      <c r="V99" s="206">
        <v>10</v>
      </c>
      <c r="W99" s="207">
        <v>10</v>
      </c>
    </row>
    <row r="100" spans="2:23" ht="15" thickBot="1">
      <c r="B100" s="201" t="s">
        <v>174</v>
      </c>
      <c r="C100" s="202" t="s">
        <v>70</v>
      </c>
      <c r="D100" s="202" t="s">
        <v>129</v>
      </c>
      <c r="E100" s="681"/>
      <c r="F100" s="681"/>
      <c r="G100" s="678"/>
      <c r="H100" s="670"/>
      <c r="I100" s="670"/>
      <c r="J100" s="658"/>
      <c r="K100" s="660"/>
      <c r="L100" s="650"/>
      <c r="M100" s="650"/>
      <c r="N100" s="665"/>
      <c r="O100" s="584" t="str">
        <f>CONCATENATE("(APF ",T99,")")</f>
        <v>(APF 10)</v>
      </c>
      <c r="P100" s="584" t="str">
        <f>CONCATENATE("(APF ",U99,")")</f>
        <v>(APF 10)</v>
      </c>
      <c r="Q100" s="584" t="str">
        <f>CONCATENATE("(APF ",V99,")")</f>
        <v>(APF 10)</v>
      </c>
      <c r="R100" s="584" t="str">
        <f>CONCATENATE("(APF ",W99,")")</f>
        <v>(APF 10)</v>
      </c>
      <c r="T100" s="209" t="s">
        <v>134</v>
      </c>
      <c r="U100" s="210" t="s">
        <v>134</v>
      </c>
      <c r="V100" s="210" t="s">
        <v>134</v>
      </c>
      <c r="W100" s="211" t="s">
        <v>134</v>
      </c>
    </row>
    <row r="101" spans="2:23" ht="15.6" customHeight="1" thickTop="1" thickBot="1">
      <c r="B101" s="201" t="s">
        <v>175</v>
      </c>
      <c r="C101" s="202" t="s">
        <v>70</v>
      </c>
      <c r="D101" s="202" t="s">
        <v>129</v>
      </c>
      <c r="E101" s="681"/>
      <c r="F101" s="681"/>
      <c r="G101" s="678"/>
      <c r="H101" s="668" t="s">
        <v>149</v>
      </c>
      <c r="I101" s="653" t="s">
        <v>168</v>
      </c>
      <c r="J101" s="657" t="s">
        <v>75</v>
      </c>
      <c r="K101" s="586"/>
      <c r="L101" s="649">
        <f>IFERROR(VLOOKUP($D101,$Y$9:$AB$9,2,FALSE)/IF($D101="Inhalation",IF($J101="Central Tendency",SUMIFS('Inhalation Exposure'!$O$5:$O$162,'Inhalation Exposure'!$B$5:$B$162,$B101,'Inhalation Exposure'!$D$5:$D$162,$C101),SUMIFS('Inhalation Exposure'!$N$5:$N$162,'Inhalation Exposure'!$B$5:$B$162,$B101,'Inhalation Exposure'!$D$5:$D$162,$C101))),"--")</f>
        <v>656.24999999999989</v>
      </c>
      <c r="M101" s="649">
        <f>IFERROR(VLOOKUP($D101,$Y$9:$AB$9,3,FALSE)/IF($D101="Inhalation",IF($J101="Central Tendency",SUMIFS('Inhalation Exposure'!$Q$5:$Q$162,'Inhalation Exposure'!$B$5:$B$162,$B101,'Inhalation Exposure'!$D$5:$D$162,$C101),SUMIFS('Inhalation Exposure'!$P$5:$P$162,'Inhalation Exposure'!$B$5:$B$162,$B101,'Inhalation Exposure'!$D$5:$D$162,$C101))),"--")</f>
        <v>7984.375</v>
      </c>
      <c r="N101" s="664">
        <f>IFERROR(VLOOKUP($D101,$Y$9:$AB$9,4,FALSE)*IF($D101="Inhalation",IF($J101="Central Tendency",SUMIFS('Inhalation Exposure'!$S$5:$S$162,'Inhalation Exposure'!$B$5:$B$162,$B101,'Inhalation Exposure'!$D$5:$D$162,$C101),SUMIFS('Inhalation Exposure'!$R$5:$R$162,'Inhalation Exposure'!$B$5:$B$162,$B101,'Inhalation Exposure'!$D$5:$D$162,$C101))),"--")</f>
        <v>4.9402739726027397E-7</v>
      </c>
      <c r="O101" s="582" t="s">
        <v>150</v>
      </c>
      <c r="P101" s="203">
        <f>IFERROR(L101*U101, "--")</f>
        <v>6562.4999999999991</v>
      </c>
      <c r="Q101" s="203">
        <f>IFERROR(M101*V101, "--")</f>
        <v>79843.75</v>
      </c>
      <c r="R101" s="204">
        <f>IFERROR(N101/W101, "--")</f>
        <v>4.9402739726027397E-8</v>
      </c>
      <c r="T101" s="212">
        <v>10</v>
      </c>
      <c r="U101" s="213">
        <v>10</v>
      </c>
      <c r="V101" s="213">
        <v>10</v>
      </c>
      <c r="W101" s="214">
        <v>10</v>
      </c>
    </row>
    <row r="102" spans="2:23" ht="15" thickBot="1">
      <c r="B102" s="201" t="s">
        <v>175</v>
      </c>
      <c r="C102" s="202" t="s">
        <v>70</v>
      </c>
      <c r="D102" s="202" t="s">
        <v>129</v>
      </c>
      <c r="E102" s="681"/>
      <c r="F102" s="681"/>
      <c r="G102" s="678"/>
      <c r="H102" s="669"/>
      <c r="I102" s="669"/>
      <c r="J102" s="662"/>
      <c r="K102" s="586"/>
      <c r="L102" s="650"/>
      <c r="M102" s="650"/>
      <c r="N102" s="665"/>
      <c r="O102" s="538" t="s">
        <v>150</v>
      </c>
      <c r="P102" s="582" t="str">
        <f>CONCATENATE("(APF ",U101,")")</f>
        <v>(APF 10)</v>
      </c>
      <c r="Q102" s="582" t="str">
        <f>CONCATENATE("(APF ",V101,")")</f>
        <v>(APF 10)</v>
      </c>
      <c r="R102" s="582" t="str">
        <f>CONCATENATE("(APF ",W101,")")</f>
        <v>(APF 10)</v>
      </c>
      <c r="T102" s="216" t="s">
        <v>134</v>
      </c>
      <c r="U102" s="217" t="s">
        <v>134</v>
      </c>
      <c r="V102" s="217" t="s">
        <v>134</v>
      </c>
      <c r="W102" s="218" t="s">
        <v>134</v>
      </c>
    </row>
    <row r="103" spans="2:23" ht="15" thickBot="1">
      <c r="B103" s="201" t="s">
        <v>175</v>
      </c>
      <c r="C103" s="202" t="s">
        <v>70</v>
      </c>
      <c r="D103" s="202" t="s">
        <v>129</v>
      </c>
      <c r="E103" s="681"/>
      <c r="F103" s="681"/>
      <c r="G103" s="678"/>
      <c r="H103" s="669"/>
      <c r="I103" s="669"/>
      <c r="J103" s="657" t="s">
        <v>135</v>
      </c>
      <c r="K103" s="586"/>
      <c r="L103" s="649">
        <f>IFERROR(VLOOKUP($D103,$Y$9:$AB$9,2,FALSE)/IF($D103="Inhalation",IF($J103="Central Tendency",SUMIFS('Inhalation Exposure'!$O$5:$O$162,'Inhalation Exposure'!$B$5:$B$162,$B103,'Inhalation Exposure'!$D$5:$D$162,$C103),SUMIFS('Inhalation Exposure'!$N$5:$N$162,'Inhalation Exposure'!$B$5:$B$162,$B103,'Inhalation Exposure'!$D$5:$D$162,$C103))),"--")</f>
        <v>437.5</v>
      </c>
      <c r="M103" s="649">
        <f>IFERROR(VLOOKUP($D103,$Y$9:$AB$9,3,FALSE)/IF($D103="Inhalation",IF($J103="Central Tendency",SUMIFS('Inhalation Exposure'!$Q$5:$Q$162,'Inhalation Exposure'!$B$5:$B$162,$B103,'Inhalation Exposure'!$D$5:$D$162,$C103),SUMIFS('Inhalation Exposure'!$P$5:$P$162,'Inhalation Exposure'!$B$5:$B$162,$B103,'Inhalation Exposure'!$D$5:$D$162,$C103))),"--")</f>
        <v>5322.916666666667</v>
      </c>
      <c r="N103" s="664">
        <f>IFERROR(VLOOKUP($D103,$Y$9:$AB$9,4,FALSE)*IF($D103="Inhalation",IF($J103="Central Tendency",SUMIFS('Inhalation Exposure'!$S$5:$S$162,'Inhalation Exposure'!$B$5:$B$162,$B103,'Inhalation Exposure'!$D$5:$D$162,$C103),SUMIFS('Inhalation Exposure'!$R$5:$R$162,'Inhalation Exposure'!$B$5:$B$162,$B103,'Inhalation Exposure'!$D$5:$D$162,$C103))),"--")</f>
        <v>9.5618205921343354E-7</v>
      </c>
      <c r="P103" s="203">
        <f>IFERROR(L103*U103, "--")</f>
        <v>4375</v>
      </c>
      <c r="Q103" s="203">
        <f>IFERROR(M103*V103, "--")</f>
        <v>53229.166666666672</v>
      </c>
      <c r="R103" s="204">
        <f>IFERROR(N103/W103, "--")</f>
        <v>9.5618205921343352E-8</v>
      </c>
      <c r="T103" s="205">
        <v>10</v>
      </c>
      <c r="U103" s="206">
        <v>10</v>
      </c>
      <c r="V103" s="206">
        <v>10</v>
      </c>
      <c r="W103" s="207">
        <v>10</v>
      </c>
    </row>
    <row r="104" spans="2:23" ht="15" thickBot="1">
      <c r="B104" s="201" t="s">
        <v>175</v>
      </c>
      <c r="C104" s="202" t="s">
        <v>70</v>
      </c>
      <c r="D104" s="202" t="s">
        <v>129</v>
      </c>
      <c r="E104" s="681"/>
      <c r="F104" s="681"/>
      <c r="G104" s="678"/>
      <c r="H104" s="670"/>
      <c r="I104" s="670"/>
      <c r="J104" s="658"/>
      <c r="K104" s="586"/>
      <c r="L104" s="650"/>
      <c r="M104" s="650"/>
      <c r="N104" s="665"/>
      <c r="P104" s="584" t="str">
        <f>CONCATENATE("(APF ",U103,")")</f>
        <v>(APF 10)</v>
      </c>
      <c r="Q104" s="584" t="str">
        <f>CONCATENATE("(APF ",V103,")")</f>
        <v>(APF 10)</v>
      </c>
      <c r="R104" s="584" t="str">
        <f>CONCATENATE("(APF ",W103,")")</f>
        <v>(APF 10)</v>
      </c>
      <c r="T104" s="209" t="s">
        <v>134</v>
      </c>
      <c r="U104" s="210" t="s">
        <v>134</v>
      </c>
      <c r="V104" s="210" t="s">
        <v>134</v>
      </c>
      <c r="W104" s="211" t="s">
        <v>134</v>
      </c>
    </row>
    <row r="105" spans="2:23" ht="15.6" customHeight="1" thickTop="1" thickBot="1">
      <c r="B105" s="201" t="s">
        <v>176</v>
      </c>
      <c r="C105" s="202" t="s">
        <v>70</v>
      </c>
      <c r="D105" s="202" t="s">
        <v>129</v>
      </c>
      <c r="E105" s="681"/>
      <c r="F105" s="681"/>
      <c r="G105" s="678"/>
      <c r="H105" s="668" t="s">
        <v>152</v>
      </c>
      <c r="I105" s="653" t="s">
        <v>168</v>
      </c>
      <c r="J105" s="657" t="s">
        <v>75</v>
      </c>
      <c r="K105" s="659"/>
      <c r="L105" s="649">
        <f>IFERROR(VLOOKUP($D105,$Y$9:$AB$9,2,FALSE)/IF($D105="Inhalation",IF($J105="Central Tendency",SUMIFS('Inhalation Exposure'!$O$5:$O$162,'Inhalation Exposure'!$B$5:$B$162,$B105,'Inhalation Exposure'!$D$5:$D$162,$C105),SUMIFS('Inhalation Exposure'!$N$5:$N$162,'Inhalation Exposure'!$B$5:$B$162,$B105,'Inhalation Exposure'!$D$5:$D$162,$C105))),"--")</f>
        <v>222.04826393936378</v>
      </c>
      <c r="M105" s="649">
        <f>IFERROR(VLOOKUP($D105,$Y$9:$AB$9,3,FALSE)/IF($D105="Inhalation",IF($J105="Central Tendency",SUMIFS('Inhalation Exposure'!$Q$5:$Q$162,'Inhalation Exposure'!$B$5:$B$162,$B105,'Inhalation Exposure'!$D$5:$D$162,$C105),SUMIFS('Inhalation Exposure'!$P$5:$P$162,'Inhalation Exposure'!$B$5:$B$162,$B105,'Inhalation Exposure'!$D$5:$D$162,$C105))),"--")</f>
        <v>355.89771645371076</v>
      </c>
      <c r="N105" s="664">
        <f>IFERROR(VLOOKUP($D105,$Y$9:$AB$9,4,FALSE)*IF($D105="Inhalation",IF($J105="Central Tendency",SUMIFS('Inhalation Exposure'!$S$5:$S$162,'Inhalation Exposure'!$B$5:$B$162,$B105,'Inhalation Exposure'!$D$5:$D$162,$C105),SUMIFS('Inhalation Exposure'!$R$5:$R$162,'Inhalation Exposure'!$B$5:$B$162,$B105,'Inhalation Exposure'!$D$5:$D$162,$C105))),"--")</f>
        <v>1.1083240542547946E-5</v>
      </c>
      <c r="P105" s="203">
        <f>IFERROR(L105*U105, "--")</f>
        <v>2220.4826393936378</v>
      </c>
      <c r="Q105" s="203">
        <f>IFERROR(M105*V105, "--")</f>
        <v>3558.9771645371075</v>
      </c>
      <c r="R105" s="204">
        <f>IFERROR(N105/W105, "--")</f>
        <v>1.1083240542547946E-6</v>
      </c>
      <c r="T105" s="212">
        <v>10</v>
      </c>
      <c r="U105" s="213">
        <v>10</v>
      </c>
      <c r="V105" s="213">
        <v>10</v>
      </c>
      <c r="W105" s="214">
        <v>10</v>
      </c>
    </row>
    <row r="106" spans="2:23" ht="15" thickBot="1">
      <c r="B106" s="201" t="s">
        <v>176</v>
      </c>
      <c r="C106" s="202" t="s">
        <v>70</v>
      </c>
      <c r="D106" s="202" t="s">
        <v>129</v>
      </c>
      <c r="E106" s="681"/>
      <c r="F106" s="681"/>
      <c r="G106" s="678"/>
      <c r="H106" s="669"/>
      <c r="I106" s="669"/>
      <c r="J106" s="662"/>
      <c r="K106" s="660"/>
      <c r="L106" s="650"/>
      <c r="M106" s="650"/>
      <c r="N106" s="665"/>
      <c r="P106" s="582" t="str">
        <f>CONCATENATE("(APF ",U105,")")</f>
        <v>(APF 10)</v>
      </c>
      <c r="Q106" s="582" t="str">
        <f>CONCATENATE("(APF ",V105,")")</f>
        <v>(APF 10)</v>
      </c>
      <c r="R106" s="582" t="str">
        <f>CONCATENATE("(APF ",W105,")")</f>
        <v>(APF 10)</v>
      </c>
      <c r="T106" s="216" t="s">
        <v>134</v>
      </c>
      <c r="U106" s="217" t="s">
        <v>134</v>
      </c>
      <c r="V106" s="217" t="s">
        <v>134</v>
      </c>
      <c r="W106" s="218" t="s">
        <v>134</v>
      </c>
    </row>
    <row r="107" spans="2:23" ht="15" thickBot="1">
      <c r="B107" s="201" t="s">
        <v>176</v>
      </c>
      <c r="C107" s="202" t="s">
        <v>70</v>
      </c>
      <c r="D107" s="202" t="s">
        <v>129</v>
      </c>
      <c r="E107" s="681"/>
      <c r="F107" s="681"/>
      <c r="G107" s="678"/>
      <c r="H107" s="669"/>
      <c r="I107" s="669"/>
      <c r="J107" s="657" t="s">
        <v>135</v>
      </c>
      <c r="K107" s="659"/>
      <c r="L107" s="649">
        <f>IFERROR(VLOOKUP($D107,$Y$9:$AB$9,2,FALSE)/IF($D107="Inhalation",IF($J107="Central Tendency",SUMIFS('Inhalation Exposure'!$O$5:$O$162,'Inhalation Exposure'!$B$5:$B$162,$B107,'Inhalation Exposure'!$D$5:$D$162,$C107),SUMIFS('Inhalation Exposure'!$N$5:$N$162,'Inhalation Exposure'!$B$5:$B$162,$B107,'Inhalation Exposure'!$D$5:$D$162,$C107))),"--")</f>
        <v>4.75128373147753</v>
      </c>
      <c r="M107" s="649">
        <f>IFERROR(VLOOKUP($D107,$Y$9:$AB$9,3,FALSE)/IF($D107="Inhalation",IF($J107="Central Tendency",SUMIFS('Inhalation Exposure'!$Q$5:$Q$162,'Inhalation Exposure'!$B$5:$B$162,$B107,'Inhalation Exposure'!$D$5:$D$162,$C107),SUMIFS('Inhalation Exposure'!$P$5:$P$162,'Inhalation Exposure'!$B$5:$B$162,$B107,'Inhalation Exposure'!$D$5:$D$162,$C107))),"--")</f>
        <v>7.6153310107314525</v>
      </c>
      <c r="N107" s="664">
        <f>IFERROR(VLOOKUP($D107,$Y$9:$AB$9,4,FALSE)*IF($D107="Inhalation",IF($J107="Central Tendency",SUMIFS('Inhalation Exposure'!$S$5:$S$162,'Inhalation Exposure'!$B$5:$B$162,$B107,'Inhalation Exposure'!$D$5:$D$162,$C107),SUMIFS('Inhalation Exposure'!$R$5:$R$162,'Inhalation Exposure'!$B$5:$B$162,$B107,'Inhalation Exposure'!$D$5:$D$162,$C107))),"--")</f>
        <v>6.6834618379457364E-4</v>
      </c>
      <c r="P107" s="203">
        <f>IFERROR(L107*U107, "--")</f>
        <v>47.512837314775297</v>
      </c>
      <c r="Q107" s="203">
        <f>IFERROR(M107*V107, "--")</f>
        <v>76.153310107314525</v>
      </c>
      <c r="R107" s="204">
        <f>IFERROR(N107/W107, "--")</f>
        <v>6.6834618379457358E-5</v>
      </c>
      <c r="T107" s="205">
        <v>10</v>
      </c>
      <c r="U107" s="206">
        <v>10</v>
      </c>
      <c r="V107" s="206">
        <v>10</v>
      </c>
      <c r="W107" s="207">
        <v>10</v>
      </c>
    </row>
    <row r="108" spans="2:23" ht="15" thickBot="1">
      <c r="B108" s="201" t="s">
        <v>176</v>
      </c>
      <c r="C108" s="202" t="s">
        <v>70</v>
      </c>
      <c r="D108" s="202" t="s">
        <v>129</v>
      </c>
      <c r="E108" s="681"/>
      <c r="F108" s="681"/>
      <c r="G108" s="678"/>
      <c r="H108" s="670"/>
      <c r="I108" s="670"/>
      <c r="J108" s="658"/>
      <c r="K108" s="660"/>
      <c r="L108" s="650"/>
      <c r="M108" s="650"/>
      <c r="N108" s="665"/>
      <c r="P108" s="584" t="str">
        <f>CONCATENATE("(APF ",U107,")")</f>
        <v>(APF 10)</v>
      </c>
      <c r="Q108" s="584" t="str">
        <f>CONCATENATE("(APF ",V107,")")</f>
        <v>(APF 10)</v>
      </c>
      <c r="R108" s="584" t="str">
        <f>CONCATENATE("(APF ",W107,")")</f>
        <v>(APF 10)</v>
      </c>
      <c r="T108" s="209" t="s">
        <v>134</v>
      </c>
      <c r="U108" s="210" t="s">
        <v>134</v>
      </c>
      <c r="V108" s="210" t="s">
        <v>134</v>
      </c>
      <c r="W108" s="211" t="s">
        <v>134</v>
      </c>
    </row>
    <row r="109" spans="2:23" ht="15.6" customHeight="1" thickTop="1" thickBot="1">
      <c r="B109" s="201" t="s">
        <v>177</v>
      </c>
      <c r="C109" s="202" t="s">
        <v>70</v>
      </c>
      <c r="D109" s="202" t="s">
        <v>129</v>
      </c>
      <c r="E109" s="681"/>
      <c r="F109" s="681"/>
      <c r="G109" s="678"/>
      <c r="H109" s="668" t="s">
        <v>154</v>
      </c>
      <c r="I109" s="653" t="s">
        <v>168</v>
      </c>
      <c r="J109" s="657" t="s">
        <v>75</v>
      </c>
      <c r="K109" s="586"/>
      <c r="L109" s="649">
        <f>IFERROR(VLOOKUP($D109,$Y$9:$AB$9,2,FALSE)/IF($D109="Inhalation",IF($J109="Central Tendency",SUMIFS('Inhalation Exposure'!$O$5:$O$162,'Inhalation Exposure'!$B$5:$B$162,$B109,'Inhalation Exposure'!$D$5:$D$162,$C109),SUMIFS('Inhalation Exposure'!$N$5:$N$162,'Inhalation Exposure'!$B$5:$B$162,$B109,'Inhalation Exposure'!$D$5:$D$162,$C109))),"--")</f>
        <v>43.10850439882698</v>
      </c>
      <c r="M109" s="649">
        <f>IFERROR(VLOOKUP($D109,$Y$9:$AB$9,3,FALSE)/IF($D109="Inhalation",IF($J109="Central Tendency",SUMIFS('Inhalation Exposure'!$Q$5:$Q$162,'Inhalation Exposure'!$B$5:$B$162,$B109,'Inhalation Exposure'!$D$5:$D$162,$C109),SUMIFS('Inhalation Exposure'!$P$5:$P$162,'Inhalation Exposure'!$B$5:$B$162,$B109,'Inhalation Exposure'!$D$5:$D$162,$C109))),"--")</f>
        <v>524.4868035190616</v>
      </c>
      <c r="N109" s="664">
        <f>IFERROR(VLOOKUP($D109,$Y$9:$AB$9,4,FALSE)*IF($D109="Inhalation",IF($J109="Central Tendency",SUMIFS('Inhalation Exposure'!$S$5:$S$162,'Inhalation Exposure'!$B$5:$B$162,$B109,'Inhalation Exposure'!$D$5:$D$162,$C109),SUMIFS('Inhalation Exposure'!$R$5:$R$162,'Inhalation Exposure'!$B$5:$B$162,$B109,'Inhalation Exposure'!$D$5:$D$162,$C109))),"--")</f>
        <v>7.5206849315068496E-6</v>
      </c>
      <c r="P109" s="203">
        <f>IFERROR(L109*U109, "--")</f>
        <v>431.08504398826983</v>
      </c>
      <c r="Q109" s="203">
        <f>IFERROR(M109*V109, "--")</f>
        <v>5244.868035190616</v>
      </c>
      <c r="R109" s="204">
        <f>IFERROR(N109/W109, "--")</f>
        <v>7.5206849315068496E-7</v>
      </c>
      <c r="T109" s="212">
        <v>10</v>
      </c>
      <c r="U109" s="213">
        <v>10</v>
      </c>
      <c r="V109" s="213">
        <v>10</v>
      </c>
      <c r="W109" s="214">
        <v>10</v>
      </c>
    </row>
    <row r="110" spans="2:23" ht="15" thickBot="1">
      <c r="B110" s="201" t="s">
        <v>177</v>
      </c>
      <c r="C110" s="202" t="s">
        <v>70</v>
      </c>
      <c r="D110" s="202" t="s">
        <v>129</v>
      </c>
      <c r="E110" s="681"/>
      <c r="F110" s="681"/>
      <c r="G110" s="678"/>
      <c r="H110" s="669"/>
      <c r="I110" s="669"/>
      <c r="J110" s="662"/>
      <c r="K110" s="586"/>
      <c r="L110" s="650"/>
      <c r="M110" s="650"/>
      <c r="N110" s="665"/>
      <c r="P110" s="582" t="str">
        <f>CONCATENATE("(APF ",U109,")")</f>
        <v>(APF 10)</v>
      </c>
      <c r="Q110" s="582" t="str">
        <f>CONCATENATE("(APF ",V109,")")</f>
        <v>(APF 10)</v>
      </c>
      <c r="R110" s="582" t="str">
        <f>CONCATENATE("(APF ",W109,")")</f>
        <v>(APF 10)</v>
      </c>
      <c r="T110" s="216" t="s">
        <v>134</v>
      </c>
      <c r="U110" s="217" t="s">
        <v>134</v>
      </c>
      <c r="V110" s="217" t="s">
        <v>134</v>
      </c>
      <c r="W110" s="218" t="s">
        <v>134</v>
      </c>
    </row>
    <row r="111" spans="2:23" ht="15" thickBot="1">
      <c r="B111" s="201" t="s">
        <v>177</v>
      </c>
      <c r="C111" s="202" t="s">
        <v>70</v>
      </c>
      <c r="D111" s="202" t="s">
        <v>129</v>
      </c>
      <c r="E111" s="681"/>
      <c r="F111" s="681"/>
      <c r="G111" s="678"/>
      <c r="H111" s="669"/>
      <c r="I111" s="669"/>
      <c r="J111" s="657" t="s">
        <v>135</v>
      </c>
      <c r="K111" s="586"/>
      <c r="L111" s="649">
        <f>IFERROR(VLOOKUP($D111,$Y$9:$AB$9,2,FALSE)/IF($D111="Inhalation",IF($J111="Central Tendency",SUMIFS('Inhalation Exposure'!$O$5:$O$162,'Inhalation Exposure'!$B$5:$B$162,$B111,'Inhalation Exposure'!$D$5:$D$162,$C111),SUMIFS('Inhalation Exposure'!$N$5:$N$162,'Inhalation Exposure'!$B$5:$B$162,$B111,'Inhalation Exposure'!$D$5:$D$162,$C111))),"--")</f>
        <v>23.747980613893375</v>
      </c>
      <c r="M111" s="649">
        <f>IFERROR(VLOOKUP($D111,$Y$9:$AB$9,3,FALSE)/IF($D111="Inhalation",IF($J111="Central Tendency",SUMIFS('Inhalation Exposure'!$Q$5:$Q$162,'Inhalation Exposure'!$B$5:$B$162,$B111,'Inhalation Exposure'!$D$5:$D$162,$C111),SUMIFS('Inhalation Exposure'!$P$5:$P$162,'Inhalation Exposure'!$B$5:$B$162,$B111,'Inhalation Exposure'!$D$5:$D$162,$C111))),"--")</f>
        <v>288.9337641357028</v>
      </c>
      <c r="N111" s="664">
        <f>IFERROR(VLOOKUP($D111,$Y$9:$AB$9,4,FALSE)*IF($D111="Inhalation",IF($J111="Central Tendency",SUMIFS('Inhalation Exposure'!$S$5:$S$162,'Inhalation Exposure'!$B$5:$B$162,$B111,'Inhalation Exposure'!$D$5:$D$162,$C111),SUMIFS('Inhalation Exposure'!$R$5:$R$162,'Inhalation Exposure'!$B$5:$B$162,$B111,'Inhalation Exposure'!$D$5:$D$162,$C111))),"--")</f>
        <v>1.7615377817057005E-5</v>
      </c>
      <c r="P111" s="203">
        <f>IFERROR(L111*U111, "--")</f>
        <v>237.47980613893375</v>
      </c>
      <c r="Q111" s="203">
        <f>IFERROR(M111*V111, "--")</f>
        <v>2889.3376413570281</v>
      </c>
      <c r="R111" s="204">
        <f>IFERROR(N111/W111, "--")</f>
        <v>1.7615377817057006E-6</v>
      </c>
      <c r="T111" s="205">
        <v>10</v>
      </c>
      <c r="U111" s="206">
        <v>10</v>
      </c>
      <c r="V111" s="206">
        <v>10</v>
      </c>
      <c r="W111" s="207">
        <v>10</v>
      </c>
    </row>
    <row r="112" spans="2:23" ht="15" thickBot="1">
      <c r="B112" s="201" t="s">
        <v>177</v>
      </c>
      <c r="C112" s="202" t="s">
        <v>70</v>
      </c>
      <c r="D112" s="202" t="s">
        <v>129</v>
      </c>
      <c r="E112" s="681"/>
      <c r="F112" s="681"/>
      <c r="G112" s="678"/>
      <c r="H112" s="670"/>
      <c r="I112" s="670"/>
      <c r="J112" s="658"/>
      <c r="K112" s="586"/>
      <c r="L112" s="650"/>
      <c r="M112" s="650"/>
      <c r="N112" s="665"/>
      <c r="P112" s="584" t="str">
        <f>CONCATENATE("(APF ",U111,")")</f>
        <v>(APF 10)</v>
      </c>
      <c r="Q112" s="584" t="str">
        <f>CONCATENATE("(APF ",V111,")")</f>
        <v>(APF 10)</v>
      </c>
      <c r="R112" s="584" t="str">
        <f>CONCATENATE("(APF ",W111,")")</f>
        <v>(APF 10)</v>
      </c>
      <c r="T112" s="209" t="s">
        <v>134</v>
      </c>
      <c r="U112" s="210" t="s">
        <v>134</v>
      </c>
      <c r="V112" s="210" t="s">
        <v>134</v>
      </c>
      <c r="W112" s="211" t="s">
        <v>134</v>
      </c>
    </row>
    <row r="113" spans="2:23" ht="15.6" customHeight="1" thickTop="1" thickBot="1">
      <c r="B113" s="201" t="s">
        <v>178</v>
      </c>
      <c r="C113" s="202" t="s">
        <v>70</v>
      </c>
      <c r="D113" s="202" t="s">
        <v>129</v>
      </c>
      <c r="E113" s="681"/>
      <c r="F113" s="681"/>
      <c r="G113" s="678"/>
      <c r="H113" s="668" t="s">
        <v>156</v>
      </c>
      <c r="I113" s="653" t="s">
        <v>168</v>
      </c>
      <c r="J113" s="657" t="s">
        <v>75</v>
      </c>
      <c r="K113" s="586"/>
      <c r="L113" s="649">
        <f>IFERROR(VLOOKUP($D113,$Y$9:$AB$9,2,FALSE)/IF($D113="Inhalation",IF($J113="Central Tendency",SUMIFS('Inhalation Exposure'!$O$5:$O$162,'Inhalation Exposure'!$B$5:$B$162,$B113,'Inhalation Exposure'!$D$5:$D$162,$C113),SUMIFS('Inhalation Exposure'!$N$5:$N$162,'Inhalation Exposure'!$B$5:$B$162,$B113,'Inhalation Exposure'!$D$5:$D$162,$C113))),"--")</f>
        <v>310.52913810242211</v>
      </c>
      <c r="M113" s="649">
        <f>IFERROR(VLOOKUP($D113,$Y$9:$AB$9,3,FALSE)/IF($D113="Inhalation",IF($J113="Central Tendency",SUMIFS('Inhalation Exposure'!$Q$5:$Q$162,'Inhalation Exposure'!$B$5:$B$162,$B113,'Inhalation Exposure'!$D$5:$D$162,$C113),SUMIFS('Inhalation Exposure'!$P$5:$P$162,'Inhalation Exposure'!$B$5:$B$162,$B113,'Inhalation Exposure'!$D$5:$D$162,$C113))),"--")</f>
        <v>3778.1045135794679</v>
      </c>
      <c r="N113" s="664">
        <f>IFERROR(VLOOKUP($D113,$Y$9:$AB$9,4,FALSE)*IF($D113="Inhalation",IF($J113="Central Tendency",SUMIFS('Inhalation Exposure'!$S$5:$S$162,'Inhalation Exposure'!$B$5:$B$162,$B113,'Inhalation Exposure'!$D$5:$D$162,$C113),SUMIFS('Inhalation Exposure'!$R$5:$R$162,'Inhalation Exposure'!$B$5:$B$162,$B113,'Inhalation Exposure'!$D$5:$D$162,$C113))),"--")</f>
        <v>1.0440420549041098E-6</v>
      </c>
      <c r="P113" s="203">
        <f>IFERROR(L113*U113, "--")</f>
        <v>3105.2913810242212</v>
      </c>
      <c r="Q113" s="203">
        <f>IFERROR(M113*V113, "--")</f>
        <v>37781.04513579468</v>
      </c>
      <c r="R113" s="204">
        <f>IFERROR(N113/W113, "--")</f>
        <v>1.0440420549041098E-7</v>
      </c>
      <c r="T113" s="212">
        <v>10</v>
      </c>
      <c r="U113" s="213">
        <v>10</v>
      </c>
      <c r="V113" s="213">
        <v>10</v>
      </c>
      <c r="W113" s="214">
        <v>10</v>
      </c>
    </row>
    <row r="114" spans="2:23" ht="15" thickBot="1">
      <c r="B114" s="201" t="s">
        <v>178</v>
      </c>
      <c r="C114" s="202" t="s">
        <v>70</v>
      </c>
      <c r="D114" s="202" t="s">
        <v>129</v>
      </c>
      <c r="E114" s="681"/>
      <c r="F114" s="681"/>
      <c r="G114" s="678"/>
      <c r="H114" s="669"/>
      <c r="I114" s="669"/>
      <c r="J114" s="662"/>
      <c r="K114" s="586"/>
      <c r="L114" s="650"/>
      <c r="M114" s="650"/>
      <c r="N114" s="665"/>
      <c r="P114" s="582" t="str">
        <f>CONCATENATE("(APF ",U113,")")</f>
        <v>(APF 10)</v>
      </c>
      <c r="Q114" s="582" t="str">
        <f>CONCATENATE("(APF ",V113,")")</f>
        <v>(APF 10)</v>
      </c>
      <c r="R114" s="582" t="str">
        <f>CONCATENATE("(APF ",W113,")")</f>
        <v>(APF 10)</v>
      </c>
      <c r="T114" s="216" t="s">
        <v>134</v>
      </c>
      <c r="U114" s="217" t="s">
        <v>134</v>
      </c>
      <c r="V114" s="217" t="s">
        <v>134</v>
      </c>
      <c r="W114" s="218" t="s">
        <v>134</v>
      </c>
    </row>
    <row r="115" spans="2:23" ht="15" thickBot="1">
      <c r="B115" s="201" t="s">
        <v>178</v>
      </c>
      <c r="C115" s="202" t="s">
        <v>70</v>
      </c>
      <c r="D115" s="202" t="s">
        <v>129</v>
      </c>
      <c r="E115" s="681"/>
      <c r="F115" s="681"/>
      <c r="G115" s="678"/>
      <c r="H115" s="669"/>
      <c r="I115" s="669"/>
      <c r="J115" s="657" t="s">
        <v>135</v>
      </c>
      <c r="K115" s="586"/>
      <c r="L115" s="649">
        <f>IFERROR(VLOOKUP($D115,$Y$9:$AB$9,2,FALSE)/IF($D115="Inhalation",IF($J115="Central Tendency",SUMIFS('Inhalation Exposure'!$O$5:$O$162,'Inhalation Exposure'!$B$5:$B$162,$B115,'Inhalation Exposure'!$D$5:$D$162,$C115),SUMIFS('Inhalation Exposure'!$N$5:$N$162,'Inhalation Exposure'!$B$5:$B$162,$B115,'Inhalation Exposure'!$D$5:$D$162,$C115))),"--")</f>
        <v>1.0280305623068797</v>
      </c>
      <c r="M115" s="649">
        <f>IFERROR(VLOOKUP($D115,$Y$9:$AB$9,3,FALSE)/IF($D115="Inhalation",IF($J115="Central Tendency",SUMIFS('Inhalation Exposure'!$Q$5:$Q$162,'Inhalation Exposure'!$B$5:$B$162,$B115,'Inhalation Exposure'!$D$5:$D$162,$C115),SUMIFS('Inhalation Exposure'!$P$5:$P$162,'Inhalation Exposure'!$B$5:$B$162,$B115,'Inhalation Exposure'!$D$5:$D$162,$C115))),"--")</f>
        <v>12.507705174733701</v>
      </c>
      <c r="N115" s="664">
        <f>IFERROR(VLOOKUP($D115,$Y$9:$AB$9,4,FALSE)*IF($D115="Inhalation",IF($J115="Central Tendency",SUMIFS('Inhalation Exposure'!$S$5:$S$162,'Inhalation Exposure'!$B$5:$B$162,$B115,'Inhalation Exposure'!$D$5:$D$162,$C115),SUMIFS('Inhalation Exposure'!$R$5:$R$162,'Inhalation Exposure'!$B$5:$B$162,$B115,'Inhalation Exposure'!$D$5:$D$162,$C115))),"--")</f>
        <v>4.0692336030083968E-4</v>
      </c>
      <c r="P115" s="203">
        <f>IFERROR(L115*U115, "--")</f>
        <v>51.401528115343986</v>
      </c>
      <c r="Q115" s="203">
        <f>IFERROR(M115*V115, "--")</f>
        <v>125.07705174733701</v>
      </c>
      <c r="R115" s="204">
        <f>IFERROR(N115/W115, "--")</f>
        <v>4.0692336030083969E-5</v>
      </c>
      <c r="T115" s="205">
        <v>10</v>
      </c>
      <c r="U115" s="206">
        <v>50</v>
      </c>
      <c r="V115" s="206">
        <v>10</v>
      </c>
      <c r="W115" s="207">
        <v>10</v>
      </c>
    </row>
    <row r="116" spans="2:23" ht="15" thickBot="1">
      <c r="B116" s="201" t="s">
        <v>178</v>
      </c>
      <c r="C116" s="202" t="s">
        <v>70</v>
      </c>
      <c r="D116" s="202" t="s">
        <v>129</v>
      </c>
      <c r="E116" s="681"/>
      <c r="F116" s="681"/>
      <c r="G116" s="678"/>
      <c r="H116" s="670"/>
      <c r="I116" s="670"/>
      <c r="J116" s="658"/>
      <c r="K116" s="586"/>
      <c r="L116" s="650"/>
      <c r="M116" s="650"/>
      <c r="N116" s="665"/>
      <c r="P116" s="584" t="str">
        <f>CONCATENATE("(APF ",U115,")")</f>
        <v>(APF 50)</v>
      </c>
      <c r="Q116" s="584" t="str">
        <f>CONCATENATE("(APF ",V115,")")</f>
        <v>(APF 10)</v>
      </c>
      <c r="R116" s="584" t="str">
        <f>CONCATENATE("(APF ",W115,")")</f>
        <v>(APF 10)</v>
      </c>
      <c r="T116" s="209" t="s">
        <v>134</v>
      </c>
      <c r="U116" s="210" t="s">
        <v>134</v>
      </c>
      <c r="V116" s="210" t="s">
        <v>134</v>
      </c>
      <c r="W116" s="211" t="s">
        <v>134</v>
      </c>
    </row>
    <row r="117" spans="2:23" ht="15.6" customHeight="1" thickTop="1" thickBot="1">
      <c r="B117" s="201" t="s">
        <v>179</v>
      </c>
      <c r="C117" s="288" t="s">
        <v>70</v>
      </c>
      <c r="D117" s="202" t="s">
        <v>129</v>
      </c>
      <c r="E117" s="681"/>
      <c r="F117" s="681"/>
      <c r="G117" s="678"/>
      <c r="H117" s="668" t="s">
        <v>158</v>
      </c>
      <c r="I117" s="653" t="s">
        <v>168</v>
      </c>
      <c r="J117" s="657" t="s">
        <v>75</v>
      </c>
      <c r="K117" s="659"/>
      <c r="L117" s="649">
        <f>IFERROR(VLOOKUP($D117,$Y$9:$AB$9,2,FALSE)/IF($D117="Inhalation",IF($J117="Central Tendency",SUMIFS('Inhalation Exposure'!$O$5:$O$162,'Inhalation Exposure'!$B$5:$B$162,$B117,'Inhalation Exposure'!$D$5:$D$162,$C117),SUMIFS('Inhalation Exposure'!$N$5:$N$162,'Inhalation Exposure'!$B$5:$B$162,$B117,'Inhalation Exposure'!$D$5:$D$162,$C117))),"--")</f>
        <v>9241.2842744774571</v>
      </c>
      <c r="M117" s="649">
        <f>IFERROR(VLOOKUP($D117,$Y$9:$AB$9,3,FALSE)/IF($D117="Inhalation",IF($J117="Central Tendency",SUMIFS('Inhalation Exposure'!$Q$5:$Q$162,'Inhalation Exposure'!$B$5:$B$162,$B117,'Inhalation Exposure'!$D$5:$D$162,$C117),SUMIFS('Inhalation Exposure'!$P$5:$P$162,'Inhalation Exposure'!$B$5:$B$162,$B117,'Inhalation Exposure'!$D$5:$D$162,$C117))),"--")</f>
        <v>14811.878787236325</v>
      </c>
      <c r="N117" s="664">
        <f>IFERROR(VLOOKUP($D117,$Y$9:$AB$9,4,FALSE)*IF($D117="Inhalation",IF($J117="Central Tendency",SUMIFS('Inhalation Exposure'!$S$5:$S$162,'Inhalation Exposure'!$B$5:$B$162,$B117,'Inhalation Exposure'!$D$5:$D$162,$C117),SUMIFS('Inhalation Exposure'!$R$5:$R$162,'Inhalation Exposure'!$B$5:$B$162,$B117,'Inhalation Exposure'!$D$5:$D$162,$C117))),"--")</f>
        <v>2.6630652712328772E-7</v>
      </c>
      <c r="P117" s="203">
        <f>IFERROR(L117*U117, "--")</f>
        <v>92412.842744774563</v>
      </c>
      <c r="Q117" s="203">
        <f>IFERROR(M117*V117, "--")</f>
        <v>148118.78787236323</v>
      </c>
      <c r="R117" s="204">
        <f>IFERROR(N117/W117, "--")</f>
        <v>2.6630652712328772E-8</v>
      </c>
      <c r="T117" s="212">
        <v>10</v>
      </c>
      <c r="U117" s="213">
        <v>10</v>
      </c>
      <c r="V117" s="213">
        <v>10</v>
      </c>
      <c r="W117" s="214">
        <v>10</v>
      </c>
    </row>
    <row r="118" spans="2:23" ht="15" thickBot="1">
      <c r="B118" s="201" t="s">
        <v>179</v>
      </c>
      <c r="C118" s="288" t="s">
        <v>70</v>
      </c>
      <c r="D118" s="202" t="s">
        <v>129</v>
      </c>
      <c r="E118" s="681"/>
      <c r="F118" s="681"/>
      <c r="G118" s="678"/>
      <c r="H118" s="669"/>
      <c r="I118" s="669"/>
      <c r="J118" s="662"/>
      <c r="K118" s="660"/>
      <c r="L118" s="650"/>
      <c r="M118" s="650"/>
      <c r="N118" s="665"/>
      <c r="P118" s="582" t="str">
        <f>CONCATENATE("(APF ",U117,")")</f>
        <v>(APF 10)</v>
      </c>
      <c r="Q118" s="582" t="str">
        <f>CONCATENATE("(APF ",V117,")")</f>
        <v>(APF 10)</v>
      </c>
      <c r="R118" s="582" t="str">
        <f>CONCATENATE("(APF ",W117,")")</f>
        <v>(APF 10)</v>
      </c>
      <c r="T118" s="216" t="s">
        <v>134</v>
      </c>
      <c r="U118" s="217" t="s">
        <v>134</v>
      </c>
      <c r="V118" s="217" t="s">
        <v>134</v>
      </c>
      <c r="W118" s="218" t="s">
        <v>134</v>
      </c>
    </row>
    <row r="119" spans="2:23" ht="15" thickBot="1">
      <c r="B119" s="201" t="s">
        <v>179</v>
      </c>
      <c r="C119" s="288" t="s">
        <v>70</v>
      </c>
      <c r="D119" s="202" t="s">
        <v>129</v>
      </c>
      <c r="E119" s="681"/>
      <c r="F119" s="681"/>
      <c r="G119" s="678"/>
      <c r="H119" s="669"/>
      <c r="I119" s="669"/>
      <c r="J119" s="657" t="s">
        <v>135</v>
      </c>
      <c r="K119" s="659"/>
      <c r="L119" s="649">
        <f>IFERROR(VLOOKUP($D119,$Y$9:$AB$9,2,FALSE)/IF($D119="Inhalation",IF($J119="Central Tendency",SUMIFS('Inhalation Exposure'!$O$5:$O$162,'Inhalation Exposure'!$B$5:$B$162,$B119,'Inhalation Exposure'!$D$5:$D$162,$C119),SUMIFS('Inhalation Exposure'!$N$5:$N$162,'Inhalation Exposure'!$B$5:$B$162,$B119,'Inhalation Exposure'!$D$5:$D$162,$C119))),"--")</f>
        <v>25.07214058177227</v>
      </c>
      <c r="M119" s="649">
        <f>IFERROR(VLOOKUP($D119,$Y$9:$AB$9,3,FALSE)/IF($D119="Inhalation",IF($J119="Central Tendency",SUMIFS('Inhalation Exposure'!$Q$5:$Q$162,'Inhalation Exposure'!$B$5:$B$162,$B119,'Inhalation Exposure'!$D$5:$D$162,$C119),SUMIFS('Inhalation Exposure'!$P$5:$P$162,'Inhalation Exposure'!$B$5:$B$162,$B119,'Inhalation Exposure'!$D$5:$D$162,$C119))),"--")</f>
        <v>40.185486800724817</v>
      </c>
      <c r="N119" s="664">
        <f>IFERROR(VLOOKUP($D119,$Y$9:$AB$9,4,FALSE)*IF($D119="Inhalation",IF($J119="Central Tendency",SUMIFS('Inhalation Exposure'!$S$5:$S$162,'Inhalation Exposure'!$B$5:$B$162,$B119,'Inhalation Exposure'!$D$5:$D$162,$C119),SUMIFS('Inhalation Exposure'!$R$5:$R$162,'Inhalation Exposure'!$B$5:$B$162,$B119,'Inhalation Exposure'!$D$5:$D$162,$C119))),"--")</f>
        <v>1.2665461649361025E-4</v>
      </c>
      <c r="P119" s="203">
        <f>IFERROR(L119*U119, "--")</f>
        <v>250.72140581772271</v>
      </c>
      <c r="Q119" s="203">
        <f>IFERROR(M119*V119, "--")</f>
        <v>401.85486800724817</v>
      </c>
      <c r="R119" s="204">
        <f>IFERROR(N119/W119, "--")</f>
        <v>1.2665461649361025E-5</v>
      </c>
      <c r="T119" s="205">
        <v>10</v>
      </c>
      <c r="U119" s="206">
        <v>10</v>
      </c>
      <c r="V119" s="206">
        <v>10</v>
      </c>
      <c r="W119" s="207">
        <v>10</v>
      </c>
    </row>
    <row r="120" spans="2:23" ht="15" thickBot="1">
      <c r="B120" s="201" t="s">
        <v>179</v>
      </c>
      <c r="C120" s="288" t="s">
        <v>70</v>
      </c>
      <c r="D120" s="202" t="s">
        <v>129</v>
      </c>
      <c r="E120" s="681"/>
      <c r="F120" s="681"/>
      <c r="G120" s="678"/>
      <c r="H120" s="670"/>
      <c r="I120" s="670"/>
      <c r="J120" s="658"/>
      <c r="K120" s="660"/>
      <c r="L120" s="650"/>
      <c r="M120" s="650"/>
      <c r="N120" s="665"/>
      <c r="P120" s="584" t="str">
        <f>CONCATENATE("(APF ",U119,")")</f>
        <v>(APF 10)</v>
      </c>
      <c r="Q120" s="584" t="str">
        <f>CONCATENATE("(APF ",V119,")")</f>
        <v>(APF 10)</v>
      </c>
      <c r="R120" s="584" t="str">
        <f>CONCATENATE("(APF ",W119,")")</f>
        <v>(APF 10)</v>
      </c>
      <c r="T120" s="209" t="s">
        <v>134</v>
      </c>
      <c r="U120" s="210" t="s">
        <v>134</v>
      </c>
      <c r="V120" s="210" t="s">
        <v>134</v>
      </c>
      <c r="W120" s="211" t="s">
        <v>134</v>
      </c>
    </row>
    <row r="121" spans="2:23" ht="15.6" customHeight="1" thickTop="1" thickBot="1">
      <c r="B121" s="201" t="s">
        <v>180</v>
      </c>
      <c r="C121" s="288" t="s">
        <v>70</v>
      </c>
      <c r="D121" s="202" t="s">
        <v>129</v>
      </c>
      <c r="E121" s="681"/>
      <c r="F121" s="681"/>
      <c r="G121" s="678"/>
      <c r="H121" s="668" t="s">
        <v>160</v>
      </c>
      <c r="I121" s="653" t="s">
        <v>168</v>
      </c>
      <c r="J121" s="657" t="s">
        <v>75</v>
      </c>
      <c r="K121" s="586"/>
      <c r="L121" s="649">
        <f>IFERROR(VLOOKUP($D121,$Y$9:$AB$9,2,FALSE)/IF($D121="Inhalation",IF($J121="Central Tendency",SUMIFS('Inhalation Exposure'!$O$5:$O$162,'Inhalation Exposure'!$B$5:$B$162,$B121,'Inhalation Exposure'!$D$5:$D$162,$C121),SUMIFS('Inhalation Exposure'!$N$5:$N$162,'Inhalation Exposure'!$B$5:$B$162,$B121,'Inhalation Exposure'!$D$5:$D$162,$C121))),"--")</f>
        <v>459.37500000000006</v>
      </c>
      <c r="M121" s="649">
        <f>IFERROR(VLOOKUP($D121,$Y$9:$AB$9,3,FALSE)/IF($D121="Inhalation",IF($J121="Central Tendency",SUMIFS('Inhalation Exposure'!$Q$5:$Q$162,'Inhalation Exposure'!$B$5:$B$162,$B121,'Inhalation Exposure'!$D$5:$D$162,$C121),SUMIFS('Inhalation Exposure'!$P$5:$P$162,'Inhalation Exposure'!$B$5:$B$162,$B121,'Inhalation Exposure'!$D$5:$D$162,$C121))),"--")</f>
        <v>5589.0625</v>
      </c>
      <c r="N121" s="664">
        <f>IFERROR(VLOOKUP($D121,$Y$9:$AB$9,4,FALSE)*IF($D121="Inhalation",IF($J121="Central Tendency",SUMIFS('Inhalation Exposure'!$S$5:$S$162,'Inhalation Exposure'!$B$5:$B$162,$B121,'Inhalation Exposure'!$D$5:$D$162,$C121),SUMIFS('Inhalation Exposure'!$R$5:$R$162,'Inhalation Exposure'!$B$5:$B$162,$B121,'Inhalation Exposure'!$D$5:$D$162,$C121))),"--")</f>
        <v>7.0575342465753422E-7</v>
      </c>
      <c r="P121" s="203">
        <f>IFERROR(L121*U121, "--")</f>
        <v>4593.7500000000009</v>
      </c>
      <c r="Q121" s="203">
        <f>IFERROR(M121*V121, "--")</f>
        <v>55890.625</v>
      </c>
      <c r="R121" s="204">
        <f>IFERROR(N121/W121, "--")</f>
        <v>7.0575342465753419E-8</v>
      </c>
      <c r="T121" s="212">
        <v>10</v>
      </c>
      <c r="U121" s="213">
        <v>10</v>
      </c>
      <c r="V121" s="213">
        <v>10</v>
      </c>
      <c r="W121" s="214">
        <v>10</v>
      </c>
    </row>
    <row r="122" spans="2:23" ht="15" thickBot="1">
      <c r="B122" s="201" t="s">
        <v>180</v>
      </c>
      <c r="C122" s="288" t="s">
        <v>70</v>
      </c>
      <c r="D122" s="202" t="s">
        <v>129</v>
      </c>
      <c r="E122" s="681"/>
      <c r="F122" s="681"/>
      <c r="G122" s="678"/>
      <c r="H122" s="669"/>
      <c r="I122" s="669"/>
      <c r="J122" s="662"/>
      <c r="K122" s="586"/>
      <c r="L122" s="650"/>
      <c r="M122" s="650"/>
      <c r="N122" s="665"/>
      <c r="P122" s="582" t="str">
        <f>CONCATENATE("(APF ",U121,")")</f>
        <v>(APF 10)</v>
      </c>
      <c r="Q122" s="582" t="str">
        <f>CONCATENATE("(APF ",V121,")")</f>
        <v>(APF 10)</v>
      </c>
      <c r="R122" s="582" t="str">
        <f>CONCATENATE("(APF ",W121,")")</f>
        <v>(APF 10)</v>
      </c>
      <c r="T122" s="216" t="s">
        <v>134</v>
      </c>
      <c r="U122" s="217" t="s">
        <v>134</v>
      </c>
      <c r="V122" s="217" t="s">
        <v>134</v>
      </c>
      <c r="W122" s="218" t="s">
        <v>134</v>
      </c>
    </row>
    <row r="123" spans="2:23" ht="15" thickBot="1">
      <c r="B123" s="201" t="s">
        <v>180</v>
      </c>
      <c r="C123" s="288" t="s">
        <v>70</v>
      </c>
      <c r="D123" s="202" t="s">
        <v>129</v>
      </c>
      <c r="E123" s="681"/>
      <c r="F123" s="681"/>
      <c r="G123" s="678"/>
      <c r="H123" s="669"/>
      <c r="I123" s="669"/>
      <c r="J123" s="657" t="s">
        <v>135</v>
      </c>
      <c r="K123" s="586"/>
      <c r="L123" s="649">
        <f>IFERROR(VLOOKUP($D123,$Y$9:$AB$9,2,FALSE)/IF($D123="Inhalation",IF($J123="Central Tendency",SUMIFS('Inhalation Exposure'!$O$5:$O$162,'Inhalation Exposure'!$B$5:$B$162,$B123,'Inhalation Exposure'!$D$5:$D$162,$C123),SUMIFS('Inhalation Exposure'!$N$5:$N$162,'Inhalation Exposure'!$B$5:$B$162,$B123,'Inhalation Exposure'!$D$5:$D$162,$C123))),"--")</f>
        <v>109.70149253731341</v>
      </c>
      <c r="M123" s="649">
        <f>IFERROR(VLOOKUP($D123,$Y$9:$AB$9,3,FALSE)/IF($D123="Inhalation",IF($J123="Central Tendency",SUMIFS('Inhalation Exposure'!$Q$5:$Q$162,'Inhalation Exposure'!$B$5:$B$162,$B123,'Inhalation Exposure'!$D$5:$D$162,$C123),SUMIFS('Inhalation Exposure'!$P$5:$P$162,'Inhalation Exposure'!$B$5:$B$162,$B123,'Inhalation Exposure'!$D$5:$D$162,$C123))),"--")</f>
        <v>1334.7014925373132</v>
      </c>
      <c r="N123" s="664">
        <f>IFERROR(VLOOKUP($D123,$Y$9:$AB$9,4,FALSE)*IF($D123="Inhalation",IF($J123="Central Tendency",SUMIFS('Inhalation Exposure'!$S$5:$S$162,'Inhalation Exposure'!$B$5:$B$162,$B123,'Inhalation Exposure'!$D$5:$D$162,$C123),SUMIFS('Inhalation Exposure'!$R$5:$R$162,'Inhalation Exposure'!$B$5:$B$162,$B123,'Inhalation Exposure'!$D$5:$D$162,$C123))),"--")</f>
        <v>3.8133451171011934E-6</v>
      </c>
      <c r="P123" s="203">
        <f>IFERROR(L123*U123, "--")</f>
        <v>1097.0149253731342</v>
      </c>
      <c r="Q123" s="203">
        <f>IFERROR(M123*V123, "--")</f>
        <v>13347.014925373132</v>
      </c>
      <c r="R123" s="204">
        <f>IFERROR(N123/W123, "--")</f>
        <v>3.8133451171011933E-7</v>
      </c>
      <c r="T123" s="205">
        <v>10</v>
      </c>
      <c r="U123" s="206">
        <v>10</v>
      </c>
      <c r="V123" s="206">
        <v>10</v>
      </c>
      <c r="W123" s="207">
        <v>10</v>
      </c>
    </row>
    <row r="124" spans="2:23" ht="15" thickBot="1">
      <c r="B124" s="201" t="s">
        <v>180</v>
      </c>
      <c r="C124" s="288" t="s">
        <v>70</v>
      </c>
      <c r="D124" s="202" t="s">
        <v>129</v>
      </c>
      <c r="E124" s="681"/>
      <c r="F124" s="681"/>
      <c r="G124" s="678"/>
      <c r="H124" s="670"/>
      <c r="I124" s="670"/>
      <c r="J124" s="658"/>
      <c r="K124" s="586"/>
      <c r="L124" s="650"/>
      <c r="M124" s="650"/>
      <c r="N124" s="665"/>
      <c r="P124" s="584" t="str">
        <f>CONCATENATE("(APF ",U123,")")</f>
        <v>(APF 10)</v>
      </c>
      <c r="Q124" s="584" t="str">
        <f>CONCATENATE("(APF ",V123,")")</f>
        <v>(APF 10)</v>
      </c>
      <c r="R124" s="584" t="str">
        <f>CONCATENATE("(APF ",W123,")")</f>
        <v>(APF 10)</v>
      </c>
      <c r="T124" s="209" t="s">
        <v>134</v>
      </c>
      <c r="U124" s="210" t="s">
        <v>134</v>
      </c>
      <c r="V124" s="210" t="s">
        <v>134</v>
      </c>
      <c r="W124" s="211" t="s">
        <v>134</v>
      </c>
    </row>
    <row r="125" spans="2:23" ht="15.6" customHeight="1" thickTop="1" thickBot="1">
      <c r="B125" s="201" t="s">
        <v>181</v>
      </c>
      <c r="C125" s="288" t="s">
        <v>70</v>
      </c>
      <c r="D125" s="202" t="s">
        <v>129</v>
      </c>
      <c r="E125" s="681"/>
      <c r="F125" s="681"/>
      <c r="G125" s="678"/>
      <c r="H125" s="668" t="s">
        <v>162</v>
      </c>
      <c r="I125" s="653" t="s">
        <v>168</v>
      </c>
      <c r="J125" s="657" t="s">
        <v>75</v>
      </c>
      <c r="K125" s="586"/>
      <c r="L125" s="649">
        <f>IFERROR(VLOOKUP($D125,$Y$9:$AB$9,2,FALSE)/IF($D125="Inhalation",IF($J125="Central Tendency",SUMIFS('Inhalation Exposure'!$O$5:$O$162,'Inhalation Exposure'!$B$5:$B$162,$B125,'Inhalation Exposure'!$D$5:$D$162,$C125),SUMIFS('Inhalation Exposure'!$N$5:$N$162,'Inhalation Exposure'!$B$5:$B$162,$B125,'Inhalation Exposure'!$D$5:$D$162,$C125))),"--")</f>
        <v>261194.02985074627</v>
      </c>
      <c r="M125" s="649">
        <f>IFERROR(VLOOKUP($D125,$Y$9:$AB$9,3,FALSE)/IF($D125="Inhalation",IF($J125="Central Tendency",SUMIFS('Inhalation Exposure'!$Q$5:$Q$162,'Inhalation Exposure'!$B$5:$B$162,$B125,'Inhalation Exposure'!$D$5:$D$162,$C125),SUMIFS('Inhalation Exposure'!$P$5:$P$162,'Inhalation Exposure'!$B$5:$B$162,$B125,'Inhalation Exposure'!$D$5:$D$162,$C125))),"--")</f>
        <v>3177860.696517413</v>
      </c>
      <c r="N125" s="664">
        <f>IFERROR(VLOOKUP($D125,$Y$9:$AB$9,4,FALSE)*IF($D125="Inhalation",IF($J125="Central Tendency",SUMIFS('Inhalation Exposure'!$S$5:$S$162,'Inhalation Exposure'!$B$5:$B$162,$B125,'Inhalation Exposure'!$D$5:$D$162,$C125),SUMIFS('Inhalation Exposure'!$R$5:$R$162,'Inhalation Exposure'!$B$5:$B$162,$B125,'Inhalation Exposure'!$D$5:$D$162,$C125))),"--")</f>
        <v>1.2412438356164383E-9</v>
      </c>
      <c r="P125" s="203">
        <f>IFERROR(L125*U125, "--")</f>
        <v>2611940.2985074627</v>
      </c>
      <c r="Q125" s="203">
        <f>IFERROR(M125*V125, "--")</f>
        <v>31778606.965174131</v>
      </c>
      <c r="R125" s="204">
        <f>IFERROR(N125/W125, "--")</f>
        <v>1.2412438356164383E-10</v>
      </c>
      <c r="T125" s="212">
        <v>10</v>
      </c>
      <c r="U125" s="213">
        <v>10</v>
      </c>
      <c r="V125" s="213">
        <v>10</v>
      </c>
      <c r="W125" s="214">
        <v>10</v>
      </c>
    </row>
    <row r="126" spans="2:23" ht="15" thickBot="1">
      <c r="B126" s="201" t="s">
        <v>181</v>
      </c>
      <c r="C126" s="288" t="s">
        <v>70</v>
      </c>
      <c r="D126" s="202" t="s">
        <v>129</v>
      </c>
      <c r="E126" s="681"/>
      <c r="F126" s="681"/>
      <c r="G126" s="678"/>
      <c r="H126" s="669"/>
      <c r="I126" s="669"/>
      <c r="J126" s="662"/>
      <c r="K126" s="586"/>
      <c r="L126" s="650"/>
      <c r="M126" s="650"/>
      <c r="N126" s="665"/>
      <c r="P126" s="582" t="str">
        <f>CONCATENATE("(APF ",U125,")")</f>
        <v>(APF 10)</v>
      </c>
      <c r="Q126" s="582" t="str">
        <f>CONCATENATE("(APF ",V125,")")</f>
        <v>(APF 10)</v>
      </c>
      <c r="R126" s="582" t="str">
        <f>CONCATENATE("(APF ",W125,")")</f>
        <v>(APF 10)</v>
      </c>
      <c r="T126" s="216" t="s">
        <v>134</v>
      </c>
      <c r="U126" s="217" t="s">
        <v>134</v>
      </c>
      <c r="V126" s="217" t="s">
        <v>134</v>
      </c>
      <c r="W126" s="218" t="s">
        <v>134</v>
      </c>
    </row>
    <row r="127" spans="2:23" ht="15" thickBot="1">
      <c r="B127" s="201" t="s">
        <v>181</v>
      </c>
      <c r="C127" s="288" t="s">
        <v>70</v>
      </c>
      <c r="D127" s="202" t="s">
        <v>129</v>
      </c>
      <c r="E127" s="681"/>
      <c r="F127" s="681"/>
      <c r="G127" s="678"/>
      <c r="H127" s="669"/>
      <c r="I127" s="669"/>
      <c r="J127" s="657" t="s">
        <v>135</v>
      </c>
      <c r="K127" s="586"/>
      <c r="L127" s="649">
        <f>IFERROR(VLOOKUP($D127,$Y$9:$AB$9,2,FALSE)/IF($D127="Inhalation",IF($J127="Central Tendency",SUMIFS('Inhalation Exposure'!$O$5:$O$162,'Inhalation Exposure'!$B$5:$B$162,$B127,'Inhalation Exposure'!$D$5:$D$162,$C127),SUMIFS('Inhalation Exposure'!$N$5:$N$162,'Inhalation Exposure'!$B$5:$B$162,$B127,'Inhalation Exposure'!$D$5:$D$162,$C127))),"--")</f>
        <v>75.46246958880441</v>
      </c>
      <c r="M127" s="649">
        <f>IFERROR(VLOOKUP($D127,$Y$9:$AB$9,3,FALSE)/IF($D127="Inhalation",IF($J127="Central Tendency",SUMIFS('Inhalation Exposure'!$Q$5:$Q$162,'Inhalation Exposure'!$B$5:$B$162,$B127,'Inhalation Exposure'!$D$5:$D$162,$C127),SUMIFS('Inhalation Exposure'!$P$5:$P$162,'Inhalation Exposure'!$B$5:$B$162,$B127,'Inhalation Exposure'!$D$5:$D$162,$C127))),"--")</f>
        <v>918.12671333045375</v>
      </c>
      <c r="N127" s="664">
        <f>IFERROR(VLOOKUP($D127,$Y$9:$AB$9,4,FALSE)*IF($D127="Inhalation",IF($J127="Central Tendency",SUMIFS('Inhalation Exposure'!$S$5:$S$162,'Inhalation Exposure'!$B$5:$B$162,$B127,'Inhalation Exposure'!$D$5:$D$162,$C127),SUMIFS('Inhalation Exposure'!$R$5:$R$162,'Inhalation Exposure'!$B$5:$B$162,$B127,'Inhalation Exposure'!$D$5:$D$162,$C127))),"--")</f>
        <v>5.5435457279010168E-6</v>
      </c>
      <c r="P127" s="203">
        <f>IFERROR(L127*U127, "--")</f>
        <v>754.62469588804413</v>
      </c>
      <c r="Q127" s="203">
        <f>IFERROR(M127*V127, "--")</f>
        <v>9181.2671333045382</v>
      </c>
      <c r="R127" s="204">
        <f>IFERROR(N127/W127, "--")</f>
        <v>5.5435457279010164E-7</v>
      </c>
      <c r="T127" s="205">
        <v>10</v>
      </c>
      <c r="U127" s="206">
        <v>10</v>
      </c>
      <c r="V127" s="206">
        <v>10</v>
      </c>
      <c r="W127" s="207">
        <v>10</v>
      </c>
    </row>
    <row r="128" spans="2:23" ht="15" thickBot="1">
      <c r="B128" s="201" t="s">
        <v>181</v>
      </c>
      <c r="C128" s="288" t="s">
        <v>70</v>
      </c>
      <c r="D128" s="202" t="s">
        <v>129</v>
      </c>
      <c r="E128" s="681"/>
      <c r="F128" s="681"/>
      <c r="G128" s="678"/>
      <c r="H128" s="670"/>
      <c r="I128" s="670"/>
      <c r="J128" s="658"/>
      <c r="K128" s="586"/>
      <c r="L128" s="650"/>
      <c r="M128" s="650"/>
      <c r="N128" s="665"/>
      <c r="P128" s="584" t="str">
        <f>CONCATENATE("(APF ",U127,")")</f>
        <v>(APF 10)</v>
      </c>
      <c r="Q128" s="584" t="str">
        <f>CONCATENATE("(APF ",V127,")")</f>
        <v>(APF 10)</v>
      </c>
      <c r="R128" s="584" t="str">
        <f>CONCATENATE("(APF ",W127,")")</f>
        <v>(APF 10)</v>
      </c>
      <c r="T128" s="209" t="s">
        <v>134</v>
      </c>
      <c r="U128" s="210" t="s">
        <v>134</v>
      </c>
      <c r="V128" s="210" t="s">
        <v>134</v>
      </c>
      <c r="W128" s="211" t="s">
        <v>134</v>
      </c>
    </row>
    <row r="129" spans="2:23" ht="15" customHeight="1" thickBot="1">
      <c r="B129" s="201" t="s">
        <v>182</v>
      </c>
      <c r="C129" s="288" t="s">
        <v>70</v>
      </c>
      <c r="D129" s="202" t="s">
        <v>129</v>
      </c>
      <c r="E129" s="681"/>
      <c r="F129" s="681"/>
      <c r="G129" s="678"/>
      <c r="H129" s="653" t="s">
        <v>164</v>
      </c>
      <c r="I129" s="653" t="s">
        <v>168</v>
      </c>
      <c r="J129" s="657" t="s">
        <v>75</v>
      </c>
      <c r="K129" s="659"/>
      <c r="L129" s="649">
        <f>IFERROR(VLOOKUP($D129,$Y$9:$AB$9,2,FALSE)/IF($D129="Inhalation",IF($J129="Central Tendency",SUMIFS('Inhalation Exposure'!$O$5:$O$162,'Inhalation Exposure'!$B$5:$B$162,$B129,'Inhalation Exposure'!$D$5:$D$162,$C129),SUMIFS('Inhalation Exposure'!$N$5:$N$162,'Inhalation Exposure'!$B$5:$B$162,$B129,'Inhalation Exposure'!$D$5:$D$162,$C129))),"--")</f>
        <v>201.78276029591729</v>
      </c>
      <c r="M129" s="649">
        <f>IFERROR(VLOOKUP($D129,$Y$9:$AB$9,3,FALSE)/IF($D129="Inhalation",IF($J129="Central Tendency",SUMIFS('Inhalation Exposure'!$Q$5:$Q$162,'Inhalation Exposure'!$B$5:$B$162,$B129,'Inhalation Exposure'!$D$5:$D$162,$C129),SUMIFS('Inhalation Exposure'!$P$5:$P$162,'Inhalation Exposure'!$B$5:$B$162,$B129,'Inhalation Exposure'!$D$5:$D$162,$C129))),"--")</f>
        <v>323.41628047429458</v>
      </c>
      <c r="N129" s="664">
        <f>IFERROR(VLOOKUP($D129,$Y$9:$AB$9,4,FALSE)*IF($D129="Inhalation",IF($J129="Central Tendency",SUMIFS('Inhalation Exposure'!$S$5:$S$162,'Inhalation Exposure'!$B$5:$B$162,$B129,'Inhalation Exposure'!$D$5:$D$162,$C129),SUMIFS('Inhalation Exposure'!$R$5:$R$162,'Inhalation Exposure'!$B$5:$B$162,$B129,'Inhalation Exposure'!$D$5:$D$162,$C129))),"--")</f>
        <v>1.2196355712876714E-5</v>
      </c>
      <c r="P129" s="203">
        <f>IFERROR(L129*U129, "--")</f>
        <v>2017.827602959173</v>
      </c>
      <c r="Q129" s="203">
        <f>IFERROR(M129*V129, "--")</f>
        <v>3234.1628047429458</v>
      </c>
      <c r="R129" s="204">
        <f>IFERROR(N129/W129, "--")</f>
        <v>1.2196355712876713E-6</v>
      </c>
      <c r="T129" s="212">
        <v>10</v>
      </c>
      <c r="U129" s="213">
        <v>10</v>
      </c>
      <c r="V129" s="213">
        <v>10</v>
      </c>
      <c r="W129" s="214">
        <v>10</v>
      </c>
    </row>
    <row r="130" spans="2:23" ht="15" thickBot="1">
      <c r="B130" s="201" t="s">
        <v>182</v>
      </c>
      <c r="C130" s="288" t="s">
        <v>70</v>
      </c>
      <c r="D130" s="202" t="s">
        <v>129</v>
      </c>
      <c r="E130" s="681"/>
      <c r="F130" s="681"/>
      <c r="G130" s="678"/>
      <c r="H130" s="669"/>
      <c r="I130" s="669"/>
      <c r="J130" s="662"/>
      <c r="K130" s="660"/>
      <c r="L130" s="650"/>
      <c r="M130" s="650"/>
      <c r="N130" s="665"/>
      <c r="P130" s="582" t="str">
        <f>CONCATENATE("(APF ",U129,")")</f>
        <v>(APF 10)</v>
      </c>
      <c r="Q130" s="582" t="str">
        <f>CONCATENATE("(APF ",V129,")")</f>
        <v>(APF 10)</v>
      </c>
      <c r="R130" s="582" t="str">
        <f>CONCATENATE("(APF ",W129,")")</f>
        <v>(APF 10)</v>
      </c>
      <c r="T130" s="216" t="s">
        <v>134</v>
      </c>
      <c r="U130" s="217" t="s">
        <v>134</v>
      </c>
      <c r="V130" s="217" t="s">
        <v>134</v>
      </c>
      <c r="W130" s="218" t="s">
        <v>134</v>
      </c>
    </row>
    <row r="131" spans="2:23" ht="15" thickBot="1">
      <c r="B131" s="201" t="s">
        <v>182</v>
      </c>
      <c r="C131" s="288" t="s">
        <v>70</v>
      </c>
      <c r="D131" s="202" t="s">
        <v>129</v>
      </c>
      <c r="E131" s="681"/>
      <c r="F131" s="681"/>
      <c r="G131" s="678"/>
      <c r="H131" s="669"/>
      <c r="I131" s="669"/>
      <c r="J131" s="657" t="s">
        <v>135</v>
      </c>
      <c r="K131" s="659"/>
      <c r="L131" s="649">
        <f>IFERROR(VLOOKUP($D131,$Y$9:$AB$9,2,FALSE)/IF($D131="Inhalation",IF($J131="Central Tendency",SUMIFS('Inhalation Exposure'!$O$5:$O$162,'Inhalation Exposure'!$B$5:$B$162,$B131,'Inhalation Exposure'!$D$5:$D$162,$C131),SUMIFS('Inhalation Exposure'!$N$5:$N$162,'Inhalation Exposure'!$B$5:$B$162,$B131,'Inhalation Exposure'!$D$5:$D$162,$C131))),"--")</f>
        <v>6.8780447118898396</v>
      </c>
      <c r="M131" s="649">
        <f>IFERROR(VLOOKUP($D131,$Y$9:$AB$9,3,FALSE)/IF($D131="Inhalation",IF($J131="Central Tendency",SUMIFS('Inhalation Exposure'!$Q$5:$Q$162,'Inhalation Exposure'!$B$5:$B$162,$B131,'Inhalation Exposure'!$D$5:$D$162,$C131),SUMIFS('Inhalation Exposure'!$P$5:$P$162,'Inhalation Exposure'!$B$5:$B$162,$B131,'Inhalation Exposure'!$D$5:$D$162,$C131))),"--")</f>
        <v>11.024091624046989</v>
      </c>
      <c r="N131" s="664">
        <f>IFERROR(VLOOKUP($D131,$Y$9:$AB$9,4,FALSE)*IF($D131="Inhalation",IF($J131="Central Tendency",SUMIFS('Inhalation Exposure'!$S$5:$S$162,'Inhalation Exposure'!$B$5:$B$162,$B131,'Inhalation Exposure'!$D$5:$D$162,$C131),SUMIFS('Inhalation Exposure'!$R$5:$R$162,'Inhalation Exposure'!$B$5:$B$162,$B131,'Inhalation Exposure'!$D$5:$D$162,$C131))),"--")</f>
        <v>4.616867849912152E-4</v>
      </c>
      <c r="P131" s="203">
        <f>IFERROR(L131*U131, "--")</f>
        <v>68.780447118898394</v>
      </c>
      <c r="Q131" s="203">
        <f>IFERROR(M131*V131, "--")</f>
        <v>110.24091624046989</v>
      </c>
      <c r="R131" s="204">
        <f>IFERROR(N131/W131, "--")</f>
        <v>4.616867849912152E-5</v>
      </c>
      <c r="T131" s="205">
        <v>10</v>
      </c>
      <c r="U131" s="206">
        <v>10</v>
      </c>
      <c r="V131" s="206">
        <v>10</v>
      </c>
      <c r="W131" s="207">
        <v>10</v>
      </c>
    </row>
    <row r="132" spans="2:23" ht="15" thickBot="1">
      <c r="B132" s="201" t="s">
        <v>182</v>
      </c>
      <c r="C132" s="288" t="s">
        <v>70</v>
      </c>
      <c r="D132" s="202" t="s">
        <v>129</v>
      </c>
      <c r="E132" s="681"/>
      <c r="F132" s="681"/>
      <c r="G132" s="678"/>
      <c r="H132" s="670"/>
      <c r="I132" s="670"/>
      <c r="J132" s="658"/>
      <c r="K132" s="660"/>
      <c r="L132" s="650"/>
      <c r="M132" s="650"/>
      <c r="N132" s="665"/>
      <c r="P132" s="584" t="str">
        <f>CONCATENATE("(APF ",U131,")")</f>
        <v>(APF 10)</v>
      </c>
      <c r="Q132" s="584" t="str">
        <f>CONCATENATE("(APF ",V131,")")</f>
        <v>(APF 10)</v>
      </c>
      <c r="R132" s="584" t="str">
        <f>CONCATENATE("(APF ",W131,")")</f>
        <v>(APF 10)</v>
      </c>
      <c r="T132" s="209" t="s">
        <v>134</v>
      </c>
      <c r="U132" s="210" t="s">
        <v>134</v>
      </c>
      <c r="V132" s="210" t="s">
        <v>134</v>
      </c>
      <c r="W132" s="211" t="s">
        <v>134</v>
      </c>
    </row>
    <row r="133" spans="2:23" ht="15.6" customHeight="1" thickTop="1" thickBot="1">
      <c r="B133" s="201" t="s">
        <v>183</v>
      </c>
      <c r="C133" s="288" t="s">
        <v>74</v>
      </c>
      <c r="D133" s="202" t="s">
        <v>129</v>
      </c>
      <c r="E133" s="681"/>
      <c r="F133" s="681"/>
      <c r="G133" s="678"/>
      <c r="H133" s="668" t="s">
        <v>74</v>
      </c>
      <c r="I133" s="653" t="s">
        <v>168</v>
      </c>
      <c r="J133" s="657" t="s">
        <v>75</v>
      </c>
      <c r="K133" s="659"/>
      <c r="L133" s="649">
        <f>IFERROR(VLOOKUP($D133,$Y$9:$AB$9,2,FALSE)/IF($D133="Inhalation",IF($J133="Central Tendency",SUMIFS('Inhalation Exposure'!$O$5:$O$162,'Inhalation Exposure'!$B$5:$B$162,$B133,'Inhalation Exposure'!$D$5:$D$162,$C133),SUMIFS('Inhalation Exposure'!$N$5:$N$162,'Inhalation Exposure'!$B$5:$B$162,$B133,'Inhalation Exposure'!$D$5:$D$162,$C133))),"--")</f>
        <v>577.55151099419197</v>
      </c>
      <c r="M133" s="649">
        <f>IFERROR(VLOOKUP($D133,$Y$9:$AB$9,3,FALSE)/IF($D133="Inhalation",IF($J133="Central Tendency",SUMIFS('Inhalation Exposure'!$Q$5:$Q$162,'Inhalation Exposure'!$B$5:$B$162,$B133,'Inhalation Exposure'!$D$5:$D$162,$C133),SUMIFS('Inhalation Exposure'!$P$5:$P$162,'Inhalation Exposure'!$B$5:$B$162,$B133,'Inhalation Exposure'!$D$5:$D$162,$C133))),"--")</f>
        <v>925.69633398869485</v>
      </c>
      <c r="N133" s="664">
        <f>IFERROR(VLOOKUP($D133,$Y$9:$AB$9,4,FALSE)*IF($D133="Inhalation",IF($J133="Central Tendency",SUMIFS('Inhalation Exposure'!$S$5:$S$162,'Inhalation Exposure'!$B$5:$B$162,$B133,'Inhalation Exposure'!$D$5:$D$162,$C133),SUMIFS('Inhalation Exposure'!$R$5:$R$162,'Inhalation Exposure'!$B$5:$B$162,$B133,'Inhalation Exposure'!$D$5:$D$162,$C133))),"--")</f>
        <v>4.261116583452055E-6</v>
      </c>
      <c r="P133" s="203">
        <f>IFERROR(L133*U133, "--")</f>
        <v>5775.5151099419199</v>
      </c>
      <c r="Q133" s="203">
        <f>IFERROR(M133*V133, "--")</f>
        <v>9256.9633398869482</v>
      </c>
      <c r="R133" s="204">
        <f>IFERROR(N133/W133, "--")</f>
        <v>4.261116583452055E-7</v>
      </c>
      <c r="T133" s="212">
        <v>10</v>
      </c>
      <c r="U133" s="213">
        <v>10</v>
      </c>
      <c r="V133" s="213">
        <v>10</v>
      </c>
      <c r="W133" s="214">
        <v>10</v>
      </c>
    </row>
    <row r="134" spans="2:23" ht="15" thickBot="1">
      <c r="B134" s="201" t="s">
        <v>183</v>
      </c>
      <c r="C134" s="288" t="s">
        <v>74</v>
      </c>
      <c r="D134" s="202" t="s">
        <v>129</v>
      </c>
      <c r="E134" s="681"/>
      <c r="F134" s="681"/>
      <c r="G134" s="678"/>
      <c r="H134" s="669"/>
      <c r="I134" s="669"/>
      <c r="J134" s="662"/>
      <c r="K134" s="660"/>
      <c r="L134" s="650"/>
      <c r="M134" s="650"/>
      <c r="N134" s="665"/>
      <c r="P134" s="582" t="str">
        <f>CONCATENATE("(APF ",U133,")")</f>
        <v>(APF 10)</v>
      </c>
      <c r="Q134" s="582" t="str">
        <f>CONCATENATE("(APF ",V133,")")</f>
        <v>(APF 10)</v>
      </c>
      <c r="R134" s="582" t="str">
        <f>CONCATENATE("(APF ",W133,")")</f>
        <v>(APF 10)</v>
      </c>
      <c r="T134" s="216" t="s">
        <v>134</v>
      </c>
      <c r="U134" s="217" t="s">
        <v>134</v>
      </c>
      <c r="V134" s="217" t="s">
        <v>134</v>
      </c>
      <c r="W134" s="218" t="s">
        <v>134</v>
      </c>
    </row>
    <row r="135" spans="2:23" ht="15" thickBot="1">
      <c r="B135" s="201" t="s">
        <v>183</v>
      </c>
      <c r="C135" s="288" t="s">
        <v>74</v>
      </c>
      <c r="D135" s="202" t="s">
        <v>129</v>
      </c>
      <c r="E135" s="681"/>
      <c r="F135" s="681"/>
      <c r="G135" s="678"/>
      <c r="H135" s="669"/>
      <c r="I135" s="669"/>
      <c r="J135" s="657" t="s">
        <v>135</v>
      </c>
      <c r="K135" s="659"/>
      <c r="L135" s="649">
        <f>IFERROR(VLOOKUP($D135,$Y$9:$AB$9,2,FALSE)/IF($D135="Inhalation",IF($J135="Central Tendency",SUMIFS('Inhalation Exposure'!$O$5:$O$162,'Inhalation Exposure'!$B$5:$B$162,$B135,'Inhalation Exposure'!$D$5:$D$162,$C135),SUMIFS('Inhalation Exposure'!$N$5:$N$162,'Inhalation Exposure'!$B$5:$B$162,$B135,'Inhalation Exposure'!$D$5:$D$162,$C135))),"--")</f>
        <v>163.50839195809937</v>
      </c>
      <c r="M135" s="649">
        <f>IFERROR(VLOOKUP($D135,$Y$9:$AB$9,3,FALSE)/IF($D135="Inhalation",IF($J135="Central Tendency",SUMIFS('Inhalation Exposure'!$Q$5:$Q$162,'Inhalation Exposure'!$B$5:$B$162,$B135,'Inhalation Exposure'!$D$5:$D$162,$C135),SUMIFS('Inhalation Exposure'!$P$5:$P$162,'Inhalation Exposure'!$B$5:$B$162,$B135,'Inhalation Exposure'!$D$5:$D$162,$C135))),"--")</f>
        <v>262.07033681108544</v>
      </c>
      <c r="N135" s="664">
        <f>IFERROR(VLOOKUP($D135,$Y$9:$AB$9,4,FALSE)*IF($D135="Inhalation",IF($J135="Central Tendency",SUMIFS('Inhalation Exposure'!$S$5:$S$162,'Inhalation Exposure'!$B$5:$B$162,$B135,'Inhalation Exposure'!$D$5:$D$162,$C135),SUMIFS('Inhalation Exposure'!$R$5:$R$162,'Inhalation Exposure'!$B$5:$B$162,$B135,'Inhalation Exposure'!$D$5:$D$162,$C135))),"--")</f>
        <v>1.9421035899319486E-5</v>
      </c>
      <c r="P135" s="203">
        <f>IFERROR(L135*U135, "--")</f>
        <v>1635.0839195809936</v>
      </c>
      <c r="Q135" s="203">
        <f>IFERROR(M135*V135, "--")</f>
        <v>2620.7033681108542</v>
      </c>
      <c r="R135" s="204">
        <f>IFERROR(N135/W135, "--")</f>
        <v>1.9421035899319486E-6</v>
      </c>
      <c r="T135" s="205">
        <v>10</v>
      </c>
      <c r="U135" s="206">
        <v>10</v>
      </c>
      <c r="V135" s="206">
        <v>10</v>
      </c>
      <c r="W135" s="207">
        <v>10</v>
      </c>
    </row>
    <row r="136" spans="2:23" ht="15" thickBot="1">
      <c r="B136" s="201" t="s">
        <v>183</v>
      </c>
      <c r="C136" s="288" t="s">
        <v>74</v>
      </c>
      <c r="D136" s="202" t="s">
        <v>129</v>
      </c>
      <c r="E136" s="682"/>
      <c r="F136" s="682"/>
      <c r="G136" s="679"/>
      <c r="H136" s="654"/>
      <c r="I136" s="654"/>
      <c r="J136" s="662"/>
      <c r="K136" s="702"/>
      <c r="L136" s="650"/>
      <c r="M136" s="650"/>
      <c r="N136" s="665"/>
      <c r="P136" s="584" t="str">
        <f>CONCATENATE("(APF ",U135,")")</f>
        <v>(APF 10)</v>
      </c>
      <c r="Q136" s="584" t="str">
        <f>CONCATENATE("(APF ",V135,")")</f>
        <v>(APF 10)</v>
      </c>
      <c r="R136" s="584" t="str">
        <f>CONCATENATE("(APF ",W135,")")</f>
        <v>(APF 10)</v>
      </c>
      <c r="T136" s="209" t="s">
        <v>134</v>
      </c>
      <c r="U136" s="210" t="s">
        <v>134</v>
      </c>
      <c r="V136" s="210" t="s">
        <v>134</v>
      </c>
      <c r="W136" s="211" t="s">
        <v>134</v>
      </c>
    </row>
    <row r="137" spans="2:23" ht="15" customHeight="1" thickBot="1">
      <c r="B137" s="201" t="s">
        <v>184</v>
      </c>
      <c r="C137" s="288" t="s">
        <v>70</v>
      </c>
      <c r="D137" s="202" t="s">
        <v>129</v>
      </c>
      <c r="E137" s="680" t="s">
        <v>185</v>
      </c>
      <c r="F137" s="680" t="s">
        <v>186</v>
      </c>
      <c r="G137" s="678" t="s">
        <v>187</v>
      </c>
      <c r="H137" s="669" t="s">
        <v>70</v>
      </c>
      <c r="I137" s="669" t="s">
        <v>108</v>
      </c>
      <c r="J137" s="661" t="s">
        <v>75</v>
      </c>
      <c r="K137" s="666"/>
      <c r="L137" s="649">
        <f>IFERROR(VLOOKUP($D137,$Y$9:$AB$9,2,FALSE)/IF($D137="Inhalation",IF($J137="Central Tendency",SUMIFS('Inhalation Exposure'!$O$5:$O$162,'Inhalation Exposure'!$B$5:$B$162,$B137,'Inhalation Exposure'!$D$5:$D$162,$C137),SUMIFS('Inhalation Exposure'!$N$5:$N$162,'Inhalation Exposure'!$B$5:$B$162,$B137,'Inhalation Exposure'!$D$5:$D$162,$C137))),"--")</f>
        <v>11.143259554939347</v>
      </c>
      <c r="M137" s="649">
        <f>IFERROR(VLOOKUP($D137,$Y$9:$AB$9,3,FALSE)/IF($D137="Inhalation",IF($J137="Central Tendency",SUMIFS('Inhalation Exposure'!$Q$5:$Q$162,'Inhalation Exposure'!$B$5:$B$162,$B137,'Inhalation Exposure'!$D$5:$D$162,$C137),SUMIFS('Inhalation Exposure'!$P$5:$P$162,'Inhalation Exposure'!$B$5:$B$162,$B137,'Inhalation Exposure'!$D$5:$D$162,$C137))),"--")</f>
        <v>11.930716563488396</v>
      </c>
      <c r="N137" s="664">
        <f>IFERROR(VLOOKUP($D137,$Y$9:$AB$9,4,FALSE)*IF($D137="Inhalation",IF($J137="Central Tendency",SUMIFS('Inhalation Exposure'!$S$5:$S$162,'Inhalation Exposure'!$B$5:$B$162,$B137,'Inhalation Exposure'!$D$5:$D$162,$C137),SUMIFS('Inhalation Exposure'!$R$5:$R$162,'Inhalation Exposure'!$B$5:$B$162,$B137,'Inhalation Exposure'!$D$5:$D$162,$C137))),"--")</f>
        <v>3.306171912650548E-4</v>
      </c>
      <c r="P137" s="203">
        <f>IFERROR(L137*U137, "--")</f>
        <v>111.43259554939347</v>
      </c>
      <c r="Q137" s="203">
        <f>IFERROR(M137*V137, "--")</f>
        <v>119.30716563488396</v>
      </c>
      <c r="R137" s="204">
        <f>IFERROR(N137/W137, "--")</f>
        <v>3.3061719126505483E-5</v>
      </c>
      <c r="T137" s="212">
        <v>10</v>
      </c>
      <c r="U137" s="213">
        <v>10</v>
      </c>
      <c r="V137" s="213">
        <v>10</v>
      </c>
      <c r="W137" s="214">
        <v>10</v>
      </c>
    </row>
    <row r="138" spans="2:23" ht="15" thickBot="1">
      <c r="B138" s="201" t="s">
        <v>184</v>
      </c>
      <c r="C138" s="288" t="s">
        <v>70</v>
      </c>
      <c r="D138" s="202" t="s">
        <v>129</v>
      </c>
      <c r="E138" s="681"/>
      <c r="F138" s="681"/>
      <c r="G138" s="678"/>
      <c r="H138" s="669"/>
      <c r="I138" s="669"/>
      <c r="J138" s="662"/>
      <c r="K138" s="660"/>
      <c r="L138" s="650"/>
      <c r="M138" s="650"/>
      <c r="N138" s="665"/>
      <c r="P138" s="582" t="str">
        <f>CONCATENATE("(APF ",U137,")")</f>
        <v>(APF 10)</v>
      </c>
      <c r="Q138" s="582" t="str">
        <f>CONCATENATE("(APF ",V137,")")</f>
        <v>(APF 10)</v>
      </c>
      <c r="R138" s="582" t="str">
        <f>CONCATENATE("(APF ",W137,")")</f>
        <v>(APF 10)</v>
      </c>
      <c r="T138" s="216" t="s">
        <v>134</v>
      </c>
      <c r="U138" s="217" t="s">
        <v>134</v>
      </c>
      <c r="V138" s="217" t="s">
        <v>134</v>
      </c>
      <c r="W138" s="218" t="s">
        <v>134</v>
      </c>
    </row>
    <row r="139" spans="2:23" ht="15" thickBot="1">
      <c r="B139" s="201" t="s">
        <v>184</v>
      </c>
      <c r="C139" s="288" t="s">
        <v>70</v>
      </c>
      <c r="D139" s="202" t="s">
        <v>129</v>
      </c>
      <c r="E139" s="681"/>
      <c r="F139" s="681"/>
      <c r="G139" s="678"/>
      <c r="H139" s="669"/>
      <c r="I139" s="669"/>
      <c r="J139" s="657" t="s">
        <v>135</v>
      </c>
      <c r="K139" s="659"/>
      <c r="L139" s="649">
        <f>IFERROR(VLOOKUP($D139,$Y$9:$AB$9,2,FALSE)/IF($D139="Inhalation",IF($J139="Central Tendency",SUMIFS('Inhalation Exposure'!$O$5:$O$162,'Inhalation Exposure'!$B$5:$B$162,$B139,'Inhalation Exposure'!$D$5:$D$162,$C139),SUMIFS('Inhalation Exposure'!$N$5:$N$162,'Inhalation Exposure'!$B$5:$B$162,$B139,'Inhalation Exposure'!$D$5:$D$162,$C139))),"--")</f>
        <v>0.22525872908879091</v>
      </c>
      <c r="M139" s="649">
        <f>IFERROR(VLOOKUP($D139,$Y$9:$AB$9,3,FALSE)/IF($D139="Inhalation",IF($J139="Central Tendency",SUMIFS('Inhalation Exposure'!$Q$5:$Q$162,'Inhalation Exposure'!$B$5:$B$162,$B139,'Inhalation Exposure'!$D$5:$D$162,$C139),SUMIFS('Inhalation Exposure'!$P$5:$P$162,'Inhalation Exposure'!$B$5:$B$162,$B139,'Inhalation Exposure'!$D$5:$D$162,$C139))),"--")</f>
        <v>0.2411770126110655</v>
      </c>
      <c r="N139" s="664">
        <f>IFERROR(VLOOKUP($D139,$Y$9:$AB$9,4,FALSE)*IF($D139="Inhalation",IF($J139="Central Tendency",SUMIFS('Inhalation Exposure'!$S$5:$S$162,'Inhalation Exposure'!$B$5:$B$162,$B139,'Inhalation Exposure'!$D$5:$D$162,$C139),SUMIFS('Inhalation Exposure'!$R$5:$R$162,'Inhalation Exposure'!$B$5:$B$162,$B139,'Inhalation Exposure'!$D$5:$D$162,$C139))),"--")</f>
        <v>2.110349309103814E-2</v>
      </c>
      <c r="P139" s="203">
        <f>IFERROR(L139*U139, "--")</f>
        <v>11.262936454439545</v>
      </c>
      <c r="Q139" s="203">
        <f>IFERROR(M139*V139, "--")</f>
        <v>12.058850630553275</v>
      </c>
      <c r="R139" s="204">
        <f>IFERROR(N139/W139, "--")</f>
        <v>4.2206986182076277E-4</v>
      </c>
      <c r="T139" s="205">
        <v>10</v>
      </c>
      <c r="U139" s="206">
        <v>50</v>
      </c>
      <c r="V139" s="206">
        <v>50</v>
      </c>
      <c r="W139" s="207">
        <v>50</v>
      </c>
    </row>
    <row r="140" spans="2:23" ht="15" thickBot="1">
      <c r="B140" s="201" t="s">
        <v>184</v>
      </c>
      <c r="C140" s="288" t="s">
        <v>70</v>
      </c>
      <c r="D140" s="202" t="s">
        <v>129</v>
      </c>
      <c r="E140" s="681"/>
      <c r="F140" s="681"/>
      <c r="G140" s="678"/>
      <c r="H140" s="669"/>
      <c r="I140" s="670"/>
      <c r="J140" s="658"/>
      <c r="K140" s="660"/>
      <c r="L140" s="650"/>
      <c r="M140" s="650"/>
      <c r="N140" s="665"/>
      <c r="P140" s="584" t="str">
        <f>CONCATENATE("(APF ",U139,")")</f>
        <v>(APF 50)</v>
      </c>
      <c r="Q140" s="584" t="str">
        <f>CONCATENATE("(APF ",V139,")")</f>
        <v>(APF 50)</v>
      </c>
      <c r="R140" s="584" t="str">
        <f>CONCATENATE("(APF ",W139,")")</f>
        <v>(APF 50)</v>
      </c>
      <c r="T140" s="209" t="s">
        <v>134</v>
      </c>
      <c r="U140" s="210" t="s">
        <v>134</v>
      </c>
      <c r="V140" s="210" t="s">
        <v>134</v>
      </c>
      <c r="W140" s="211" t="s">
        <v>134</v>
      </c>
    </row>
    <row r="141" spans="2:23" ht="23.25" customHeight="1" thickTop="1" thickBot="1">
      <c r="B141" s="201" t="s">
        <v>184</v>
      </c>
      <c r="C141" s="288" t="s">
        <v>74</v>
      </c>
      <c r="D141" s="202" t="s">
        <v>129</v>
      </c>
      <c r="E141" s="681"/>
      <c r="F141" s="681"/>
      <c r="G141" s="678"/>
      <c r="H141" s="668" t="s">
        <v>74</v>
      </c>
      <c r="I141" s="668" t="s">
        <v>108</v>
      </c>
      <c r="J141" s="668" t="s">
        <v>75</v>
      </c>
      <c r="K141" s="667"/>
      <c r="L141" s="649">
        <f>IFERROR(VLOOKUP($D141,$Y$9:$AB$9,2,FALSE)/IF($D141="Inhalation",IF($J141="Central Tendency",SUMIFS('Inhalation Exposure'!$O$5:$O$162,'Inhalation Exposure'!$B$5:$B$162,$B141,'Inhalation Exposure'!$D$5:$D$162,$C141),SUMIFS('Inhalation Exposure'!$N$5:$N$162,'Inhalation Exposure'!$B$5:$B$162,$B141,'Inhalation Exposure'!$D$5:$D$162,$C141))),"--")</f>
        <v>11.143259554939347</v>
      </c>
      <c r="M141" s="649">
        <f>IFERROR(VLOOKUP($D141,$Y$9:$AB$9,3,FALSE)/IF($D141="Inhalation",IF($J141="Central Tendency",SUMIFS('Inhalation Exposure'!$Q$5:$Q$162,'Inhalation Exposure'!$B$5:$B$162,$B141,'Inhalation Exposure'!$D$5:$D$162,$C141),SUMIFS('Inhalation Exposure'!$P$5:$P$162,'Inhalation Exposure'!$B$5:$B$162,$B141,'Inhalation Exposure'!$D$5:$D$162,$C141))),"--")</f>
        <v>11.930716563488396</v>
      </c>
      <c r="N141" s="664">
        <f>IFERROR(VLOOKUP($D141,$Y$9:$AB$9,4,FALSE)*IF($D141="Inhalation",IF($J141="Central Tendency",SUMIFS('Inhalation Exposure'!$S$5:$S$162,'Inhalation Exposure'!$B$5:$B$162,$B141,'Inhalation Exposure'!$D$5:$D$162,$C141),SUMIFS('Inhalation Exposure'!$R$5:$R$162,'Inhalation Exposure'!$B$5:$B$162,$B141,'Inhalation Exposure'!$D$5:$D$162,$C141))),"--")</f>
        <v>3.306171912650548E-4</v>
      </c>
      <c r="P141" s="203">
        <f>IFERROR(L141*U141, "--")</f>
        <v>111.43259554939347</v>
      </c>
      <c r="Q141" s="203">
        <f>IFERROR(M141*V141, "--")</f>
        <v>119.30716563488396</v>
      </c>
      <c r="R141" s="204">
        <f>IFERROR(N141/W141, "--")</f>
        <v>3.3061719126505483E-5</v>
      </c>
      <c r="T141" s="212">
        <v>10</v>
      </c>
      <c r="U141" s="213">
        <v>10</v>
      </c>
      <c r="V141" s="213">
        <v>10</v>
      </c>
      <c r="W141" s="214">
        <v>10</v>
      </c>
    </row>
    <row r="142" spans="2:23" ht="15" thickBot="1">
      <c r="B142" s="201" t="s">
        <v>184</v>
      </c>
      <c r="C142" s="288" t="s">
        <v>74</v>
      </c>
      <c r="D142" s="202" t="s">
        <v>129</v>
      </c>
      <c r="E142" s="681"/>
      <c r="F142" s="681"/>
      <c r="G142" s="678"/>
      <c r="H142" s="669"/>
      <c r="I142" s="669"/>
      <c r="J142" s="654"/>
      <c r="K142" s="666"/>
      <c r="L142" s="650"/>
      <c r="M142" s="650"/>
      <c r="N142" s="665"/>
      <c r="P142" s="582" t="str">
        <f>CONCATENATE("(APF ",U141,")")</f>
        <v>(APF 10)</v>
      </c>
      <c r="Q142" s="582" t="str">
        <f>CONCATENATE("(APF ",V141,")")</f>
        <v>(APF 10)</v>
      </c>
      <c r="R142" s="582" t="str">
        <f>CONCATENATE("(APF ",W141,")")</f>
        <v>(APF 10)</v>
      </c>
      <c r="T142" s="216" t="s">
        <v>134</v>
      </c>
      <c r="U142" s="217" t="s">
        <v>134</v>
      </c>
      <c r="V142" s="217" t="s">
        <v>134</v>
      </c>
      <c r="W142" s="218" t="s">
        <v>134</v>
      </c>
    </row>
    <row r="143" spans="2:23" ht="15" thickBot="1">
      <c r="B143" s="201" t="s">
        <v>184</v>
      </c>
      <c r="C143" s="288" t="s">
        <v>74</v>
      </c>
      <c r="D143" s="202" t="s">
        <v>129</v>
      </c>
      <c r="E143" s="681"/>
      <c r="F143" s="681"/>
      <c r="G143" s="678"/>
      <c r="H143" s="669"/>
      <c r="I143" s="669"/>
      <c r="J143" s="653" t="s">
        <v>135</v>
      </c>
      <c r="K143" s="666"/>
      <c r="L143" s="649">
        <f>IFERROR(VLOOKUP($D143,$Y$9:$AB$9,2,FALSE)/IF($D143="Inhalation",IF($J143="Central Tendency",SUMIFS('Inhalation Exposure'!$O$5:$O$162,'Inhalation Exposure'!$B$5:$B$162,$B143,'Inhalation Exposure'!$D$5:$D$162,$C143),SUMIFS('Inhalation Exposure'!$N$5:$N$162,'Inhalation Exposure'!$B$5:$B$162,$B143,'Inhalation Exposure'!$D$5:$D$162,$C143))),"--")</f>
        <v>11.143259554939347</v>
      </c>
      <c r="M143" s="649">
        <f>IFERROR(VLOOKUP($D143,$Y$9:$AB$9,3,FALSE)/IF($D143="Inhalation",IF($J143="Central Tendency",SUMIFS('Inhalation Exposure'!$Q$5:$Q$162,'Inhalation Exposure'!$B$5:$B$162,$B143,'Inhalation Exposure'!$D$5:$D$162,$C143),SUMIFS('Inhalation Exposure'!$P$5:$P$162,'Inhalation Exposure'!$B$5:$B$162,$B143,'Inhalation Exposure'!$D$5:$D$162,$C143))),"--")</f>
        <v>11.930716563488396</v>
      </c>
      <c r="N143" s="664">
        <f>IFERROR(VLOOKUP($D143,$Y$9:$AB$9,4,FALSE)*IF($D143="Inhalation",IF($J143="Central Tendency",SUMIFS('Inhalation Exposure'!$S$5:$S$162,'Inhalation Exposure'!$B$5:$B$162,$B143,'Inhalation Exposure'!$D$5:$D$162,$C143),SUMIFS('Inhalation Exposure'!$R$5:$R$162,'Inhalation Exposure'!$B$5:$B$162,$B143,'Inhalation Exposure'!$D$5:$D$162,$C143))),"--")</f>
        <v>4.2660282743878041E-4</v>
      </c>
      <c r="P143" s="203">
        <f>IFERROR(L143*U143, "--")</f>
        <v>111.43259554939347</v>
      </c>
      <c r="Q143" s="203">
        <f>IFERROR(M143*V143, "--")</f>
        <v>119.30716563488396</v>
      </c>
      <c r="R143" s="204">
        <f>IFERROR(N143/W143, "--")</f>
        <v>4.2660282743878042E-5</v>
      </c>
      <c r="T143" s="205">
        <v>10</v>
      </c>
      <c r="U143" s="206">
        <v>10</v>
      </c>
      <c r="V143" s="206">
        <v>10</v>
      </c>
      <c r="W143" s="207">
        <v>10</v>
      </c>
    </row>
    <row r="144" spans="2:23" ht="15" thickBot="1">
      <c r="B144" s="201" t="s">
        <v>184</v>
      </c>
      <c r="C144" s="288" t="s">
        <v>74</v>
      </c>
      <c r="D144" s="202" t="s">
        <v>129</v>
      </c>
      <c r="E144" s="681"/>
      <c r="F144" s="681"/>
      <c r="G144" s="679"/>
      <c r="H144" s="654"/>
      <c r="I144" s="654"/>
      <c r="J144" s="654"/>
      <c r="K144" s="702"/>
      <c r="L144" s="650"/>
      <c r="M144" s="650"/>
      <c r="N144" s="665"/>
      <c r="P144" s="584" t="str">
        <f>CONCATENATE("(APF ",U143,")")</f>
        <v>(APF 10)</v>
      </c>
      <c r="Q144" s="584" t="str">
        <f>CONCATENATE("(APF ",V143,")")</f>
        <v>(APF 10)</v>
      </c>
      <c r="R144" s="584" t="str">
        <f>CONCATENATE("(APF ",W143,")")</f>
        <v>(APF 10)</v>
      </c>
      <c r="T144" s="209" t="s">
        <v>134</v>
      </c>
      <c r="U144" s="210" t="s">
        <v>134</v>
      </c>
      <c r="V144" s="210" t="s">
        <v>134</v>
      </c>
      <c r="W144" s="211" t="s">
        <v>134</v>
      </c>
    </row>
    <row r="145" spans="2:23" ht="15" thickBot="1">
      <c r="B145" s="201" t="s">
        <v>188</v>
      </c>
      <c r="C145" s="288" t="s">
        <v>70</v>
      </c>
      <c r="D145" s="202" t="s">
        <v>129</v>
      </c>
      <c r="E145" s="681"/>
      <c r="F145" s="681"/>
      <c r="G145" s="683" t="s">
        <v>189</v>
      </c>
      <c r="H145" s="669" t="s">
        <v>70</v>
      </c>
      <c r="I145" s="669" t="s">
        <v>108</v>
      </c>
      <c r="J145" s="661" t="s">
        <v>75</v>
      </c>
      <c r="K145" s="659"/>
      <c r="L145" s="649">
        <f>IFERROR(VLOOKUP($D145,$Y$9:$AB$9,2,FALSE)/IF($D145="Inhalation",IF($J145="Central Tendency",SUMIFS('Inhalation Exposure'!$O$5:$O$162,'Inhalation Exposure'!$B$5:$B$162,$B145,'Inhalation Exposure'!$D$5:$D$162,$C145),SUMIFS('Inhalation Exposure'!$N$5:$N$162,'Inhalation Exposure'!$B$5:$B$162,$B145,'Inhalation Exposure'!$D$5:$D$162,$C145))),"--")</f>
        <v>196.33582963014965</v>
      </c>
      <c r="M145" s="649">
        <f>IFERROR(VLOOKUP($D145,$Y$9:$AB$9,3,FALSE)/IF($D145="Inhalation",IF($J145="Central Tendency",SUMIFS('Inhalation Exposure'!$Q$5:$Q$162,'Inhalation Exposure'!$B$5:$B$162,$B145,'Inhalation Exposure'!$D$5:$D$162,$C145),SUMIFS('Inhalation Exposure'!$P$5:$P$162,'Inhalation Exposure'!$B$5:$B$162,$B145,'Inhalation Exposure'!$D$5:$D$162,$C145))),"--")</f>
        <v>210.21022825734684</v>
      </c>
      <c r="N145" s="664">
        <f>IFERROR(VLOOKUP($D145,$Y$9:$AB$9,4,FALSE)*IF($D145="Inhalation",IF($J145="Central Tendency",SUMIFS('Inhalation Exposure'!$S$5:$S$162,'Inhalation Exposure'!$B$5:$B$162,$B145,'Inhalation Exposure'!$D$5:$D$162,$C145),SUMIFS('Inhalation Exposure'!$R$5:$R$162,'Inhalation Exposure'!$B$5:$B$162,$B145,'Inhalation Exposure'!$D$5:$D$162,$C145))),"--")</f>
        <v>1.8764548389010846E-5</v>
      </c>
      <c r="P145" s="203">
        <f>IFERROR(L145*U145, "--")</f>
        <v>1963.3582963014965</v>
      </c>
      <c r="Q145" s="203">
        <f>IFERROR(M145*V145, "--")</f>
        <v>2102.1022825734685</v>
      </c>
      <c r="R145" s="204">
        <f>IFERROR(N145/W145, "--")</f>
        <v>1.8764548389010847E-6</v>
      </c>
      <c r="T145" s="212">
        <v>10</v>
      </c>
      <c r="U145" s="213">
        <v>10</v>
      </c>
      <c r="V145" s="213">
        <v>10</v>
      </c>
      <c r="W145" s="214">
        <v>10</v>
      </c>
    </row>
    <row r="146" spans="2:23" ht="15" thickBot="1">
      <c r="B146" s="201" t="s">
        <v>188</v>
      </c>
      <c r="C146" s="288" t="s">
        <v>70</v>
      </c>
      <c r="D146" s="202" t="s">
        <v>129</v>
      </c>
      <c r="E146" s="681"/>
      <c r="F146" s="681"/>
      <c r="G146" s="678"/>
      <c r="H146" s="669"/>
      <c r="I146" s="669"/>
      <c r="J146" s="662"/>
      <c r="K146" s="660"/>
      <c r="L146" s="650"/>
      <c r="M146" s="650"/>
      <c r="N146" s="665"/>
      <c r="P146" s="582" t="str">
        <f>CONCATENATE("(APF ",U145,")")</f>
        <v>(APF 10)</v>
      </c>
      <c r="Q146" s="582" t="str">
        <f>CONCATENATE("(APF ",V145,")")</f>
        <v>(APF 10)</v>
      </c>
      <c r="R146" s="582" t="str">
        <f>CONCATENATE("(APF ",W145,")")</f>
        <v>(APF 10)</v>
      </c>
      <c r="T146" s="216" t="s">
        <v>134</v>
      </c>
      <c r="U146" s="217" t="s">
        <v>134</v>
      </c>
      <c r="V146" s="217" t="s">
        <v>134</v>
      </c>
      <c r="W146" s="218" t="s">
        <v>134</v>
      </c>
    </row>
    <row r="147" spans="2:23" ht="15" thickBot="1">
      <c r="B147" s="201" t="s">
        <v>188</v>
      </c>
      <c r="C147" s="288" t="s">
        <v>70</v>
      </c>
      <c r="D147" s="202" t="s">
        <v>129</v>
      </c>
      <c r="E147" s="681"/>
      <c r="F147" s="681"/>
      <c r="G147" s="678"/>
      <c r="H147" s="669"/>
      <c r="I147" s="669"/>
      <c r="J147" s="657" t="s">
        <v>135</v>
      </c>
      <c r="K147" s="659"/>
      <c r="L147" s="649">
        <f>IFERROR(VLOOKUP($D147,$Y$9:$AB$9,2,FALSE)/IF($D147="Inhalation",IF($J147="Central Tendency",SUMIFS('Inhalation Exposure'!$O$5:$O$162,'Inhalation Exposure'!$B$5:$B$162,$B147,'Inhalation Exposure'!$D$5:$D$162,$C147),SUMIFS('Inhalation Exposure'!$N$5:$N$162,'Inhalation Exposure'!$B$5:$B$162,$B147,'Inhalation Exposure'!$D$5:$D$162,$C147))),"--")</f>
        <v>4.3845465603375198</v>
      </c>
      <c r="M147" s="649">
        <f>IFERROR(VLOOKUP($D147,$Y$9:$AB$9,3,FALSE)/IF($D147="Inhalation",IF($J147="Central Tendency",SUMIFS('Inhalation Exposure'!$Q$5:$Q$162,'Inhalation Exposure'!$B$5:$B$162,$B147,'Inhalation Exposure'!$D$5:$D$162,$C147),SUMIFS('Inhalation Exposure'!$P$5:$P$162,'Inhalation Exposure'!$B$5:$B$162,$B147,'Inhalation Exposure'!$D$5:$D$162,$C147))),"--")</f>
        <v>4.6943878506013723</v>
      </c>
      <c r="N147" s="664">
        <f>IFERROR(VLOOKUP($D147,$Y$9:$AB$9,4,FALSE)*IF($D147="Inhalation",IF($J147="Central Tendency",SUMIFS('Inhalation Exposure'!$S$5:$S$162,'Inhalation Exposure'!$B$5:$B$162,$B147,'Inhalation Exposure'!$D$5:$D$162,$C147),SUMIFS('Inhalation Exposure'!$R$5:$R$162,'Inhalation Exposure'!$B$5:$B$162,$B147,'Inhalation Exposure'!$D$5:$D$162,$C147))),"--")</f>
        <v>1.0842047102483934E-3</v>
      </c>
      <c r="P147" s="203">
        <f>IFERROR(L147*U147, "--")</f>
        <v>43.845465603375196</v>
      </c>
      <c r="Q147" s="203">
        <f>IFERROR(M147*V147, "--")</f>
        <v>46.943878506013725</v>
      </c>
      <c r="R147" s="204">
        <f>IFERROR(N147/W147, "--")</f>
        <v>4.3368188409935733E-5</v>
      </c>
      <c r="T147" s="205">
        <v>10</v>
      </c>
      <c r="U147" s="206">
        <v>10</v>
      </c>
      <c r="V147" s="206">
        <v>10</v>
      </c>
      <c r="W147" s="207">
        <v>25</v>
      </c>
    </row>
    <row r="148" spans="2:23" ht="15" thickBot="1">
      <c r="B148" s="201" t="s">
        <v>188</v>
      </c>
      <c r="C148" s="288" t="s">
        <v>70</v>
      </c>
      <c r="D148" s="202" t="s">
        <v>129</v>
      </c>
      <c r="E148" s="681"/>
      <c r="F148" s="681"/>
      <c r="G148" s="678"/>
      <c r="H148" s="669"/>
      <c r="I148" s="670"/>
      <c r="J148" s="658"/>
      <c r="K148" s="660"/>
      <c r="L148" s="650"/>
      <c r="M148" s="650"/>
      <c r="N148" s="665"/>
      <c r="P148" s="584" t="str">
        <f>CONCATENATE("(APF ",U147,")")</f>
        <v>(APF 10)</v>
      </c>
      <c r="Q148" s="584" t="str">
        <f>CONCATENATE("(APF ",V147,")")</f>
        <v>(APF 10)</v>
      </c>
      <c r="R148" s="584" t="str">
        <f>CONCATENATE("(APF ",W147,")")</f>
        <v>(APF 25)</v>
      </c>
      <c r="T148" s="209" t="s">
        <v>134</v>
      </c>
      <c r="U148" s="210" t="s">
        <v>134</v>
      </c>
      <c r="V148" s="210" t="s">
        <v>134</v>
      </c>
      <c r="W148" s="211" t="s">
        <v>134</v>
      </c>
    </row>
    <row r="149" spans="2:23" ht="15.6" thickTop="1" thickBot="1">
      <c r="B149" s="201" t="s">
        <v>188</v>
      </c>
      <c r="C149" s="288" t="s">
        <v>74</v>
      </c>
      <c r="D149" s="202" t="s">
        <v>129</v>
      </c>
      <c r="E149" s="681"/>
      <c r="F149" s="681"/>
      <c r="G149" s="678"/>
      <c r="H149" s="668" t="s">
        <v>74</v>
      </c>
      <c r="I149" s="668" t="s">
        <v>108</v>
      </c>
      <c r="J149" s="668" t="s">
        <v>75</v>
      </c>
      <c r="K149" s="659"/>
      <c r="L149" s="649">
        <f>IFERROR(VLOOKUP($D149,$Y$9:$AB$9,2,FALSE)/IF($D149="Inhalation",IF($J149="Central Tendency",SUMIFS('Inhalation Exposure'!$O$5:$O$162,'Inhalation Exposure'!$B$5:$B$162,$B149,'Inhalation Exposure'!$D$5:$D$162,$C149),SUMIFS('Inhalation Exposure'!$N$5:$N$162,'Inhalation Exposure'!$B$5:$B$162,$B149,'Inhalation Exposure'!$D$5:$D$162,$C149))),"--")</f>
        <v>196.33582963014965</v>
      </c>
      <c r="M149" s="649">
        <f>IFERROR(VLOOKUP($D149,$Y$9:$AB$9,3,FALSE)/IF($D149="Inhalation",IF($J149="Central Tendency",SUMIFS('Inhalation Exposure'!$Q$5:$Q$162,'Inhalation Exposure'!$B$5:$B$162,$B149,'Inhalation Exposure'!$D$5:$D$162,$C149),SUMIFS('Inhalation Exposure'!$P$5:$P$162,'Inhalation Exposure'!$B$5:$B$162,$B149,'Inhalation Exposure'!$D$5:$D$162,$C149))),"--")</f>
        <v>210.21022825734684</v>
      </c>
      <c r="N149" s="664">
        <f>IFERROR(VLOOKUP($D149,$Y$9:$AB$9,4,FALSE)*IF($D149="Inhalation",IF($J149="Central Tendency",SUMIFS('Inhalation Exposure'!$S$5:$S$162,'Inhalation Exposure'!$B$5:$B$162,$B149,'Inhalation Exposure'!$D$5:$D$162,$C149),SUMIFS('Inhalation Exposure'!$R$5:$R$162,'Inhalation Exposure'!$B$5:$B$162,$B149,'Inhalation Exposure'!$D$5:$D$162,$C149))),"--")</f>
        <v>1.8764548389010846E-5</v>
      </c>
      <c r="P149" s="203">
        <f>IFERROR(L149*U149, "--")</f>
        <v>1963.3582963014965</v>
      </c>
      <c r="Q149" s="203">
        <f>IFERROR(M149*V149, "--")</f>
        <v>2102.1022825734685</v>
      </c>
      <c r="R149" s="204">
        <f>IFERROR(N149/W149, "--")</f>
        <v>1.8764548389010847E-6</v>
      </c>
      <c r="T149" s="212">
        <v>10</v>
      </c>
      <c r="U149" s="213">
        <v>10</v>
      </c>
      <c r="V149" s="213">
        <v>10</v>
      </c>
      <c r="W149" s="214">
        <v>10</v>
      </c>
    </row>
    <row r="150" spans="2:23" ht="15" thickBot="1">
      <c r="B150" s="201" t="s">
        <v>188</v>
      </c>
      <c r="C150" s="288" t="s">
        <v>74</v>
      </c>
      <c r="D150" s="202" t="s">
        <v>129</v>
      </c>
      <c r="E150" s="681"/>
      <c r="F150" s="681"/>
      <c r="G150" s="678"/>
      <c r="H150" s="669"/>
      <c r="I150" s="669"/>
      <c r="J150" s="654"/>
      <c r="K150" s="660"/>
      <c r="L150" s="650"/>
      <c r="M150" s="650"/>
      <c r="N150" s="665"/>
      <c r="P150" s="582" t="str">
        <f>CONCATENATE("(APF ",U149,")")</f>
        <v>(APF 10)</v>
      </c>
      <c r="Q150" s="582" t="str">
        <f>CONCATENATE("(APF ",V149,")")</f>
        <v>(APF 10)</v>
      </c>
      <c r="R150" s="582" t="str">
        <f>CONCATENATE("(APF ",W149,")")</f>
        <v>(APF 10)</v>
      </c>
      <c r="T150" s="216" t="s">
        <v>134</v>
      </c>
      <c r="U150" s="217" t="s">
        <v>134</v>
      </c>
      <c r="V150" s="217" t="s">
        <v>134</v>
      </c>
      <c r="W150" s="218" t="s">
        <v>134</v>
      </c>
    </row>
    <row r="151" spans="2:23" ht="15" thickBot="1">
      <c r="B151" s="201" t="s">
        <v>188</v>
      </c>
      <c r="C151" s="288" t="s">
        <v>74</v>
      </c>
      <c r="D151" s="202" t="s">
        <v>129</v>
      </c>
      <c r="E151" s="681"/>
      <c r="F151" s="681"/>
      <c r="G151" s="678"/>
      <c r="H151" s="669"/>
      <c r="I151" s="669"/>
      <c r="J151" s="653" t="s">
        <v>135</v>
      </c>
      <c r="K151" s="659"/>
      <c r="L151" s="649">
        <f>IFERROR(VLOOKUP($D151,$Y$9:$AB$9,2,FALSE)/IF($D151="Inhalation",IF($J151="Central Tendency",SUMIFS('Inhalation Exposure'!$O$5:$O$162,'Inhalation Exposure'!$B$5:$B$162,$B151,'Inhalation Exposure'!$D$5:$D$162,$C151),SUMIFS('Inhalation Exposure'!$N$5:$N$162,'Inhalation Exposure'!$B$5:$B$162,$B151,'Inhalation Exposure'!$D$5:$D$162,$C151))),"--")</f>
        <v>196.33582963014965</v>
      </c>
      <c r="M151" s="649">
        <f>IFERROR(VLOOKUP($D151,$Y$9:$AB$9,3,FALSE)/IF($D151="Inhalation",IF($J151="Central Tendency",SUMIFS('Inhalation Exposure'!$Q$5:$Q$162,'Inhalation Exposure'!$B$5:$B$162,$B151,'Inhalation Exposure'!$D$5:$D$162,$C151),SUMIFS('Inhalation Exposure'!$P$5:$P$162,'Inhalation Exposure'!$B$5:$B$162,$B151,'Inhalation Exposure'!$D$5:$D$162,$C151))),"--")</f>
        <v>210.21022825734687</v>
      </c>
      <c r="N151" s="664">
        <f>IFERROR(VLOOKUP($D151,$Y$9:$AB$9,4,FALSE)*IF($D151="Inhalation",IF($J151="Central Tendency",SUMIFS('Inhalation Exposure'!$S$5:$S$162,'Inhalation Exposure'!$B$5:$B$162,$B151,'Inhalation Exposure'!$D$5:$D$162,$C151),SUMIFS('Inhalation Exposure'!$R$5:$R$162,'Inhalation Exposure'!$B$5:$B$162,$B151,'Inhalation Exposure'!$D$5:$D$162,$C151))),"--")</f>
        <v>2.4212320501949475E-5</v>
      </c>
      <c r="P151" s="203">
        <f>IFERROR(L151*U151, "--")</f>
        <v>1963.3582963014965</v>
      </c>
      <c r="Q151" s="203">
        <f>IFERROR(M151*V151, "--")</f>
        <v>2102.1022825734685</v>
      </c>
      <c r="R151" s="204">
        <f>IFERROR(N151/W151, "--")</f>
        <v>2.4212320501949474E-6</v>
      </c>
      <c r="T151" s="205">
        <v>10</v>
      </c>
      <c r="U151" s="206">
        <v>10</v>
      </c>
      <c r="V151" s="206">
        <v>10</v>
      </c>
      <c r="W151" s="207">
        <v>10</v>
      </c>
    </row>
    <row r="152" spans="2:23" ht="15" thickBot="1">
      <c r="B152" s="201" t="s">
        <v>188</v>
      </c>
      <c r="C152" s="288" t="s">
        <v>74</v>
      </c>
      <c r="D152" s="202" t="s">
        <v>129</v>
      </c>
      <c r="E152" s="682"/>
      <c r="F152" s="682"/>
      <c r="G152" s="679"/>
      <c r="H152" s="669"/>
      <c r="I152" s="654"/>
      <c r="J152" s="654"/>
      <c r="K152" s="702"/>
      <c r="L152" s="650"/>
      <c r="M152" s="650"/>
      <c r="N152" s="665"/>
      <c r="P152" s="584" t="str">
        <f>CONCATENATE("(APF ",U151,")")</f>
        <v>(APF 10)</v>
      </c>
      <c r="Q152" s="584" t="str">
        <f>CONCATENATE("(APF ",V151,")")</f>
        <v>(APF 10)</v>
      </c>
      <c r="R152" s="584" t="str">
        <f>CONCATENATE("(APF ",W151,")")</f>
        <v>(APF 10)</v>
      </c>
      <c r="T152" s="209" t="s">
        <v>134</v>
      </c>
      <c r="U152" s="210" t="s">
        <v>134</v>
      </c>
      <c r="V152" s="210" t="s">
        <v>134</v>
      </c>
      <c r="W152" s="211" t="s">
        <v>134</v>
      </c>
    </row>
    <row r="153" spans="2:23" ht="15" customHeight="1" thickBot="1">
      <c r="B153" s="201" t="s">
        <v>190</v>
      </c>
      <c r="C153" s="202" t="s">
        <v>70</v>
      </c>
      <c r="D153" s="202" t="s">
        <v>129</v>
      </c>
      <c r="E153" s="680" t="s">
        <v>191</v>
      </c>
      <c r="F153" s="680" t="s">
        <v>192</v>
      </c>
      <c r="G153" s="683" t="s">
        <v>193</v>
      </c>
      <c r="H153" s="653" t="s">
        <v>133</v>
      </c>
      <c r="I153" s="653" t="s">
        <v>108</v>
      </c>
      <c r="J153" s="657" t="s">
        <v>75</v>
      </c>
      <c r="K153" s="659"/>
      <c r="L153" s="655">
        <f>IFERROR(VLOOKUP($D153,$Y$9:$AB$9,2,FALSE)/IF($D153="Inhalation",IF($J153="Central Tendency",SUMIFS('Inhalation Exposure'!$O$5:$O$162,'Inhalation Exposure'!$B$5:$B$162,$B153,'Inhalation Exposure'!$D$5:$D$162,$C153),SUMIFS('Inhalation Exposure'!$N$5:$N$162,'Inhalation Exposure'!$B$5:$B$162,$B153,'Inhalation Exposure'!$D$5:$D$162,$C153))),"--")</f>
        <v>906.11736475920952</v>
      </c>
      <c r="M153" s="655">
        <f>IFERROR(VLOOKUP($D153,$Y$9:$AB$9,3,FALSE)/IF($D153="Inhalation",IF($J153="Central Tendency",SUMIFS('Inhalation Exposure'!$Q$5:$Q$162,'Inhalation Exposure'!$B$5:$B$162,$B153,'Inhalation Exposure'!$D$5:$D$162,$C153),SUMIFS('Inhalation Exposure'!$P$5:$P$162,'Inhalation Exposure'!$B$5:$B$162,$B153,'Inhalation Exposure'!$D$5:$D$162,$C153))),"--")</f>
        <v>970.14965853552678</v>
      </c>
      <c r="N153" s="651">
        <f>IFERROR(VLOOKUP($D153,$Y$9:$AB$9,4,FALSE)*IF($D153="Inhalation",IF($J153="Central Tendency",SUMIFS('Inhalation Exposure'!$S$5:$S$162,'Inhalation Exposure'!$B$5:$B$162,$B153,'Inhalation Exposure'!$D$5:$D$162,$C153),SUMIFS('Inhalation Exposure'!$R$5:$R$162,'Inhalation Exposure'!$B$5:$B$162,$B153,'Inhalation Exposure'!$D$5:$D$162,$C153))),"--")</f>
        <v>4.065867534246576E-6</v>
      </c>
      <c r="O153" s="562"/>
      <c r="P153" s="553">
        <f>IFERROR(L153*U153, "--")</f>
        <v>9061.1736475920952</v>
      </c>
      <c r="Q153" s="553">
        <f>IFERROR(M153*V153, "--")</f>
        <v>9701.4965853552676</v>
      </c>
      <c r="R153" s="554">
        <f>IFERROR(N153/W153, "--")</f>
        <v>4.065867534246576E-7</v>
      </c>
      <c r="T153" s="212">
        <v>10</v>
      </c>
      <c r="U153" s="213">
        <v>10</v>
      </c>
      <c r="V153" s="213">
        <v>10</v>
      </c>
      <c r="W153" s="214">
        <v>10</v>
      </c>
    </row>
    <row r="154" spans="2:23" ht="15" thickBot="1">
      <c r="B154" s="201" t="s">
        <v>190</v>
      </c>
      <c r="C154" s="202" t="s">
        <v>70</v>
      </c>
      <c r="D154" s="202" t="s">
        <v>129</v>
      </c>
      <c r="E154" s="681"/>
      <c r="F154" s="681"/>
      <c r="G154" s="678"/>
      <c r="H154" s="669"/>
      <c r="I154" s="669"/>
      <c r="J154" s="662"/>
      <c r="K154" s="660"/>
      <c r="L154" s="656"/>
      <c r="M154" s="656"/>
      <c r="N154" s="652"/>
      <c r="O154" s="562"/>
      <c r="P154" s="588" t="str">
        <f>CONCATENATE("(APF ",U153,")")</f>
        <v>(APF 10)</v>
      </c>
      <c r="Q154" s="588" t="str">
        <f>CONCATENATE("(APF ",V153,")")</f>
        <v>(APF 10)</v>
      </c>
      <c r="R154" s="588" t="str">
        <f>CONCATENATE("(APF ",W153,")")</f>
        <v>(APF 10)</v>
      </c>
      <c r="T154" s="216" t="s">
        <v>134</v>
      </c>
      <c r="U154" s="217" t="s">
        <v>134</v>
      </c>
      <c r="V154" s="217" t="s">
        <v>134</v>
      </c>
      <c r="W154" s="218" t="s">
        <v>134</v>
      </c>
    </row>
    <row r="155" spans="2:23" ht="15" thickBot="1">
      <c r="B155" s="201" t="s">
        <v>190</v>
      </c>
      <c r="C155" s="202" t="s">
        <v>70</v>
      </c>
      <c r="D155" s="202" t="s">
        <v>129</v>
      </c>
      <c r="E155" s="681"/>
      <c r="F155" s="681"/>
      <c r="G155" s="678"/>
      <c r="H155" s="669"/>
      <c r="I155" s="669"/>
      <c r="J155" s="657" t="s">
        <v>135</v>
      </c>
      <c r="K155" s="659"/>
      <c r="L155" s="655">
        <f>IFERROR(VLOOKUP($D155,$Y$9:$AB$9,2,FALSE)/IF($D155="Inhalation",IF($J155="Central Tendency",SUMIFS('Inhalation Exposure'!$O$5:$O$162,'Inhalation Exposure'!$B$5:$B$162,$B155,'Inhalation Exposure'!$D$5:$D$162,$C155),SUMIFS('Inhalation Exposure'!$N$5:$N$162,'Inhalation Exposure'!$B$5:$B$162,$B155,'Inhalation Exposure'!$D$5:$D$162,$C155))),"--")</f>
        <v>11.399069531206635</v>
      </c>
      <c r="M155" s="655">
        <f>IFERROR(VLOOKUP($D155,$Y$9:$AB$9,3,FALSE)/IF($D155="Inhalation",IF($J155="Central Tendency",SUMIFS('Inhalation Exposure'!$Q$5:$Q$162,'Inhalation Exposure'!$B$5:$B$162,$B155,'Inhalation Exposure'!$D$5:$D$162,$C155),SUMIFS('Inhalation Exposure'!$P$5:$P$162,'Inhalation Exposure'!$B$5:$B$162,$B155,'Inhalation Exposure'!$D$5:$D$162,$C155))),"--")</f>
        <v>12.204603778078573</v>
      </c>
      <c r="N155" s="651">
        <f>IFERROR(VLOOKUP($D155,$Y$9:$AB$9,4,FALSE)*IF($D155="Inhalation",IF($J155="Central Tendency",SUMIFS('Inhalation Exposure'!$S$5:$S$162,'Inhalation Exposure'!$B$5:$B$162,$B155,'Inhalation Exposure'!$D$5:$D$162,$C155),SUMIFS('Inhalation Exposure'!$R$5:$R$162,'Inhalation Exposure'!$B$5:$B$162,$B155,'Inhalation Exposure'!$D$5:$D$162,$C155))),"--")</f>
        <v>4.1702930401531891E-4</v>
      </c>
      <c r="O155" s="562"/>
      <c r="P155" s="553">
        <f>IFERROR(L155*U155, "--")</f>
        <v>113.99069531206635</v>
      </c>
      <c r="Q155" s="553">
        <f>IFERROR(M155*V155, "--")</f>
        <v>122.04603778078572</v>
      </c>
      <c r="R155" s="554">
        <f>IFERROR(N155/W155, "--")</f>
        <v>4.1702930401531888E-5</v>
      </c>
      <c r="T155" s="205">
        <v>10</v>
      </c>
      <c r="U155" s="206">
        <v>10</v>
      </c>
      <c r="V155" s="206">
        <v>10</v>
      </c>
      <c r="W155" s="207">
        <v>10</v>
      </c>
    </row>
    <row r="156" spans="2:23" ht="15" thickBot="1">
      <c r="B156" s="201" t="s">
        <v>190</v>
      </c>
      <c r="C156" s="202" t="s">
        <v>70</v>
      </c>
      <c r="D156" s="202" t="s">
        <v>129</v>
      </c>
      <c r="E156" s="681"/>
      <c r="F156" s="681"/>
      <c r="G156" s="678"/>
      <c r="H156" s="670"/>
      <c r="I156" s="670"/>
      <c r="J156" s="658"/>
      <c r="K156" s="660"/>
      <c r="L156" s="656"/>
      <c r="M156" s="656"/>
      <c r="N156" s="652"/>
      <c r="O156" s="562"/>
      <c r="P156" s="589" t="str">
        <f>CONCATENATE("(APF ",U155,")")</f>
        <v>(APF 10)</v>
      </c>
      <c r="Q156" s="589" t="str">
        <f>CONCATENATE("(APF ",V155,")")</f>
        <v>(APF 10)</v>
      </c>
      <c r="R156" s="589" t="str">
        <f>CONCATENATE("(APF ",W155,")")</f>
        <v>(APF 10)</v>
      </c>
      <c r="T156" s="209" t="s">
        <v>134</v>
      </c>
      <c r="U156" s="210" t="s">
        <v>134</v>
      </c>
      <c r="V156" s="210" t="s">
        <v>134</v>
      </c>
      <c r="W156" s="211" t="s">
        <v>134</v>
      </c>
    </row>
    <row r="157" spans="2:23" ht="15" thickBot="1">
      <c r="B157" s="201" t="s">
        <v>194</v>
      </c>
      <c r="C157" s="202" t="s">
        <v>70</v>
      </c>
      <c r="D157" s="202" t="s">
        <v>129</v>
      </c>
      <c r="E157" s="681"/>
      <c r="F157" s="681"/>
      <c r="G157" s="678"/>
      <c r="H157" s="653" t="s">
        <v>137</v>
      </c>
      <c r="I157" s="653" t="s">
        <v>108</v>
      </c>
      <c r="J157" s="657" t="s">
        <v>75</v>
      </c>
      <c r="K157" s="586"/>
      <c r="L157" s="649">
        <f>IFERROR(VLOOKUP($D157,$Y$9:$AB$9,2,FALSE)/IF($D157="Inhalation",IF($J157="Central Tendency",SUMIFS('Inhalation Exposure'!$O$5:$O$162,'Inhalation Exposure'!$B$5:$B$162,$B157,'Inhalation Exposure'!$D$5:$D$162,$C157),SUMIFS('Inhalation Exposure'!$N$5:$N$162,'Inhalation Exposure'!$B$5:$B$162,$B157,'Inhalation Exposure'!$D$5:$D$162,$C157))),"--")</f>
        <v>59.594594594594589</v>
      </c>
      <c r="M157" s="649">
        <f>IFERROR(VLOOKUP($D157,$Y$9:$AB$9,3,FALSE)/IF($D157="Inhalation",IF($J157="Central Tendency",SUMIFS('Inhalation Exposure'!$Q$5:$Q$162,'Inhalation Exposure'!$B$5:$B$162,$B157,'Inhalation Exposure'!$D$5:$D$162,$C157),SUMIFS('Inhalation Exposure'!$P$5:$P$162,'Inhalation Exposure'!$B$5:$B$162,$B157,'Inhalation Exposure'!$D$5:$D$162,$C157))),"--")</f>
        <v>725.06756756756749</v>
      </c>
      <c r="N157" s="664">
        <f>IFERROR(VLOOKUP($D157,$Y$9:$AB$9,4,FALSE)*IF($D157="Inhalation",IF($J157="Central Tendency",SUMIFS('Inhalation Exposure'!$S$5:$S$162,'Inhalation Exposure'!$B$5:$B$162,$B157,'Inhalation Exposure'!$D$5:$D$162,$C157),SUMIFS('Inhalation Exposure'!$R$5:$R$162,'Inhalation Exposure'!$B$5:$B$162,$B157,'Inhalation Exposure'!$D$5:$D$162,$C157))),"--")</f>
        <v>5.4401826484018271E-6</v>
      </c>
      <c r="P157" s="203">
        <f>IFERROR(L157*U157, "--")</f>
        <v>595.94594594594594</v>
      </c>
      <c r="Q157" s="203">
        <f>IFERROR(M157*V157, "--")</f>
        <v>7250.6756756756749</v>
      </c>
      <c r="R157" s="204">
        <f>IFERROR(N157/W157, "--")</f>
        <v>5.4401826484018275E-7</v>
      </c>
      <c r="T157" s="212">
        <v>10</v>
      </c>
      <c r="U157" s="213">
        <v>10</v>
      </c>
      <c r="V157" s="213">
        <v>10</v>
      </c>
      <c r="W157" s="214">
        <v>10</v>
      </c>
    </row>
    <row r="158" spans="2:23" ht="15" thickBot="1">
      <c r="B158" s="201" t="s">
        <v>194</v>
      </c>
      <c r="C158" s="202" t="s">
        <v>70</v>
      </c>
      <c r="D158" s="202" t="s">
        <v>129</v>
      </c>
      <c r="E158" s="681"/>
      <c r="F158" s="681"/>
      <c r="G158" s="678"/>
      <c r="H158" s="669"/>
      <c r="I158" s="669"/>
      <c r="J158" s="662"/>
      <c r="K158" s="586"/>
      <c r="L158" s="650"/>
      <c r="M158" s="650"/>
      <c r="N158" s="665"/>
      <c r="P158" s="582" t="str">
        <f>CONCATENATE("(APF ",U157,")")</f>
        <v>(APF 10)</v>
      </c>
      <c r="Q158" s="582" t="str">
        <f>CONCATENATE("(APF ",V157,")")</f>
        <v>(APF 10)</v>
      </c>
      <c r="R158" s="582" t="str">
        <f>CONCATENATE("(APF ",W157,")")</f>
        <v>(APF 10)</v>
      </c>
      <c r="T158" s="216" t="s">
        <v>134</v>
      </c>
      <c r="U158" s="217" t="s">
        <v>134</v>
      </c>
      <c r="V158" s="217" t="s">
        <v>134</v>
      </c>
      <c r="W158" s="218" t="s">
        <v>134</v>
      </c>
    </row>
    <row r="159" spans="2:23" ht="15" thickBot="1">
      <c r="B159" s="201" t="s">
        <v>194</v>
      </c>
      <c r="C159" s="202" t="s">
        <v>70</v>
      </c>
      <c r="D159" s="202" t="s">
        <v>129</v>
      </c>
      <c r="E159" s="681"/>
      <c r="F159" s="681"/>
      <c r="G159" s="678"/>
      <c r="H159" s="669"/>
      <c r="I159" s="669"/>
      <c r="J159" s="657" t="s">
        <v>135</v>
      </c>
      <c r="K159" s="586"/>
      <c r="L159" s="649">
        <f>IFERROR(VLOOKUP($D159,$Y$9:$AB$9,2,FALSE)/IF($D159="Inhalation",IF($J159="Central Tendency",SUMIFS('Inhalation Exposure'!$O$5:$O$162,'Inhalation Exposure'!$B$5:$B$162,$B159,'Inhalation Exposure'!$D$5:$D$162,$C159),SUMIFS('Inhalation Exposure'!$N$5:$N$162,'Inhalation Exposure'!$B$5:$B$162,$B159,'Inhalation Exposure'!$D$5:$D$162,$C159))),"--")</f>
        <v>28.125</v>
      </c>
      <c r="M159" s="649">
        <f>IFERROR(VLOOKUP($D159,$Y$9:$AB$9,3,FALSE)/IF($D159="Inhalation",IF($J159="Central Tendency",SUMIFS('Inhalation Exposure'!$Q$5:$Q$162,'Inhalation Exposure'!$B$5:$B$162,$B159,'Inhalation Exposure'!$D$5:$D$162,$C159),SUMIFS('Inhalation Exposure'!$P$5:$P$162,'Inhalation Exposure'!$B$5:$B$162,$B159,'Inhalation Exposure'!$D$5:$D$162,$C159))),"--")</f>
        <v>342.18749999999994</v>
      </c>
      <c r="N159" s="664">
        <f>IFERROR(VLOOKUP($D159,$Y$9:$AB$9,4,FALSE)*IF($D159="Inhalation",IF($J159="Central Tendency",SUMIFS('Inhalation Exposure'!$S$5:$S$162,'Inhalation Exposure'!$B$5:$B$162,$B159,'Inhalation Exposure'!$D$5:$D$162,$C159),SUMIFS('Inhalation Exposure'!$R$5:$R$162,'Inhalation Exposure'!$B$5:$B$162,$B159,'Inhalation Exposure'!$D$5:$D$162,$C159))),"--")</f>
        <v>1.4873943143320078E-5</v>
      </c>
      <c r="P159" s="203">
        <f>IFERROR(L159*U159, "--")</f>
        <v>281.25</v>
      </c>
      <c r="Q159" s="203">
        <f>IFERROR(M159*V159, "--")</f>
        <v>3421.8749999999995</v>
      </c>
      <c r="R159" s="204">
        <f>IFERROR(N159/W159, "--")</f>
        <v>1.4873943143320078E-6</v>
      </c>
      <c r="T159" s="205">
        <v>10</v>
      </c>
      <c r="U159" s="206">
        <v>10</v>
      </c>
      <c r="V159" s="206">
        <v>10</v>
      </c>
      <c r="W159" s="207">
        <v>10</v>
      </c>
    </row>
    <row r="160" spans="2:23" ht="15" thickBot="1">
      <c r="B160" s="201" t="s">
        <v>194</v>
      </c>
      <c r="C160" s="202" t="s">
        <v>70</v>
      </c>
      <c r="D160" s="202" t="s">
        <v>129</v>
      </c>
      <c r="E160" s="681"/>
      <c r="F160" s="681"/>
      <c r="G160" s="678"/>
      <c r="H160" s="670"/>
      <c r="I160" s="670"/>
      <c r="J160" s="658"/>
      <c r="K160" s="586"/>
      <c r="L160" s="650"/>
      <c r="M160" s="650"/>
      <c r="N160" s="665"/>
      <c r="P160" s="584" t="str">
        <f>CONCATENATE("(APF ",U159,")")</f>
        <v>(APF 10)</v>
      </c>
      <c r="Q160" s="584" t="str">
        <f>CONCATENATE("(APF ",V159,")")</f>
        <v>(APF 10)</v>
      </c>
      <c r="R160" s="584" t="str">
        <f>CONCATENATE("(APF ",W159,")")</f>
        <v>(APF 10)</v>
      </c>
      <c r="T160" s="209" t="s">
        <v>134</v>
      </c>
      <c r="U160" s="210" t="s">
        <v>134</v>
      </c>
      <c r="V160" s="210" t="s">
        <v>134</v>
      </c>
      <c r="W160" s="211" t="s">
        <v>134</v>
      </c>
    </row>
    <row r="161" spans="2:23" ht="15.6" thickTop="1" thickBot="1">
      <c r="B161" s="201" t="s">
        <v>195</v>
      </c>
      <c r="C161" s="202" t="s">
        <v>70</v>
      </c>
      <c r="D161" s="202" t="s">
        <v>129</v>
      </c>
      <c r="E161" s="681"/>
      <c r="F161" s="681"/>
      <c r="G161" s="678"/>
      <c r="H161" s="668" t="s">
        <v>139</v>
      </c>
      <c r="I161" s="653" t="s">
        <v>108</v>
      </c>
      <c r="J161" s="657" t="s">
        <v>75</v>
      </c>
      <c r="K161" s="659"/>
      <c r="L161" s="649">
        <f>IFERROR(VLOOKUP($D161,$Y$9:$AB$9,2,FALSE)/IF($D161="Inhalation",IF($J161="Central Tendency",SUMIFS('Inhalation Exposure'!$O$5:$O$162,'Inhalation Exposure'!$B$5:$B$162,$B161,'Inhalation Exposure'!$D$5:$D$162,$C161),SUMIFS('Inhalation Exposure'!$N$5:$N$162,'Inhalation Exposure'!$B$5:$B$162,$B161,'Inhalation Exposure'!$D$5:$D$162,$C161))),"--")</f>
        <v>19234.083948184336</v>
      </c>
      <c r="M161" s="655">
        <f>IFERROR(VLOOKUP($D161,$Y$9:$AB$9,3,FALSE)/IF($D161="Inhalation",IF($J161="Central Tendency",SUMIFS('Inhalation Exposure'!$Q$5:$Q$162,'Inhalation Exposure'!$B$5:$B$162,$B161,'Inhalation Exposure'!$D$5:$D$162,$C161),SUMIFS('Inhalation Exposure'!$P$5:$P$162,'Inhalation Exposure'!$B$5:$B$162,$B161,'Inhalation Exposure'!$D$5:$D$162,$C161))),"--")</f>
        <v>20593.292547189361</v>
      </c>
      <c r="N161" s="651">
        <f>IFERROR(VLOOKUP($D161,$Y$9:$AB$9,4,FALSE)*IF($D161="Inhalation",IF($J161="Central Tendency",SUMIFS('Inhalation Exposure'!$S$5:$S$162,'Inhalation Exposure'!$B$5:$B$162,$B161,'Inhalation Exposure'!$D$5:$D$162,$C161),SUMIFS('Inhalation Exposure'!$R$5:$R$162,'Inhalation Exposure'!$B$5:$B$162,$B161,'Inhalation Exposure'!$D$5:$D$162,$C161))),"--")</f>
        <v>1.9154294977168951E-7</v>
      </c>
      <c r="O161" s="562"/>
      <c r="P161" s="553">
        <f>IFERROR(L161*U161, "--")</f>
        <v>192340.83948184334</v>
      </c>
      <c r="Q161" s="553">
        <f>IFERROR(M161*V161, "--")</f>
        <v>205932.92547189363</v>
      </c>
      <c r="R161" s="554">
        <f>IFERROR(N161/W161, "--")</f>
        <v>1.915429497716895E-8</v>
      </c>
      <c r="T161" s="212">
        <v>10</v>
      </c>
      <c r="U161" s="213">
        <v>10</v>
      </c>
      <c r="V161" s="213">
        <v>10</v>
      </c>
      <c r="W161" s="214">
        <v>10</v>
      </c>
    </row>
    <row r="162" spans="2:23" ht="15" thickBot="1">
      <c r="B162" s="201" t="s">
        <v>195</v>
      </c>
      <c r="C162" s="202" t="s">
        <v>70</v>
      </c>
      <c r="D162" s="202" t="s">
        <v>129</v>
      </c>
      <c r="E162" s="681"/>
      <c r="F162" s="681"/>
      <c r="G162" s="678"/>
      <c r="H162" s="669"/>
      <c r="I162" s="669"/>
      <c r="J162" s="662"/>
      <c r="K162" s="660"/>
      <c r="L162" s="650"/>
      <c r="M162" s="656"/>
      <c r="N162" s="652"/>
      <c r="O162" s="562"/>
      <c r="P162" s="588" t="str">
        <f>CONCATENATE("(APF ",U161,")")</f>
        <v>(APF 10)</v>
      </c>
      <c r="Q162" s="588" t="str">
        <f>CONCATENATE("(APF ",V161,")")</f>
        <v>(APF 10)</v>
      </c>
      <c r="R162" s="588" t="str">
        <f>CONCATENATE("(APF ",W161,")")</f>
        <v>(APF 10)</v>
      </c>
      <c r="T162" s="216" t="s">
        <v>134</v>
      </c>
      <c r="U162" s="217" t="s">
        <v>134</v>
      </c>
      <c r="V162" s="217" t="s">
        <v>134</v>
      </c>
      <c r="W162" s="218" t="s">
        <v>134</v>
      </c>
    </row>
    <row r="163" spans="2:23" ht="15" thickBot="1">
      <c r="B163" s="201" t="s">
        <v>195</v>
      </c>
      <c r="C163" s="202" t="s">
        <v>70</v>
      </c>
      <c r="D163" s="202" t="s">
        <v>129</v>
      </c>
      <c r="E163" s="681"/>
      <c r="F163" s="681"/>
      <c r="G163" s="678"/>
      <c r="H163" s="669"/>
      <c r="I163" s="669"/>
      <c r="J163" s="657" t="s">
        <v>135</v>
      </c>
      <c r="K163" s="659"/>
      <c r="L163" s="649">
        <f>IFERROR(VLOOKUP($D163,$Y$9:$AB$9,2,FALSE)/IF($D163="Inhalation",IF($J163="Central Tendency",SUMIFS('Inhalation Exposure'!$O$5:$O$162,'Inhalation Exposure'!$B$5:$B$162,$B163,'Inhalation Exposure'!$D$5:$D$162,$C163),SUMIFS('Inhalation Exposure'!$N$5:$N$162,'Inhalation Exposure'!$B$5:$B$162,$B163,'Inhalation Exposure'!$D$5:$D$162,$C163))),"--")</f>
        <v>49.35791680584294</v>
      </c>
      <c r="M163" s="655">
        <f>IFERROR(VLOOKUP($D163,$Y$9:$AB$9,3,FALSE)/IF($D163="Inhalation",IF($J163="Central Tendency",SUMIFS('Inhalation Exposure'!$Q$5:$Q$162,'Inhalation Exposure'!$B$5:$B$162,$B163,'Inhalation Exposure'!$D$5:$D$162,$C163),SUMIFS('Inhalation Exposure'!$P$5:$P$162,'Inhalation Exposure'!$B$5:$B$162,$B163,'Inhalation Exposure'!$D$5:$D$162,$C163))),"--")</f>
        <v>52.845876260122509</v>
      </c>
      <c r="N163" s="651">
        <f>IFERROR(VLOOKUP($D163,$Y$9:$AB$9,4,FALSE)*IF($D163="Inhalation",IF($J163="Central Tendency",SUMIFS('Inhalation Exposure'!$S$5:$S$162,'Inhalation Exposure'!$B$5:$B$162,$B163,'Inhalation Exposure'!$D$5:$D$162,$C163),SUMIFS('Inhalation Exposure'!$R$5:$R$162,'Inhalation Exposure'!$B$5:$B$162,$B163,'Inhalation Exposure'!$D$5:$D$162,$C163))),"--")</f>
        <v>9.6311723440860216E-5</v>
      </c>
      <c r="O163" s="562"/>
      <c r="P163" s="553">
        <f>IFERROR(L163*U163, "--")</f>
        <v>493.57916805842939</v>
      </c>
      <c r="Q163" s="553">
        <f>IFERROR(M163*V163, "--")</f>
        <v>528.45876260122509</v>
      </c>
      <c r="R163" s="554">
        <f>IFERROR(N163/W163, "--")</f>
        <v>9.631172344086022E-6</v>
      </c>
      <c r="T163" s="205">
        <v>10</v>
      </c>
      <c r="U163" s="206">
        <v>10</v>
      </c>
      <c r="V163" s="206">
        <v>10</v>
      </c>
      <c r="W163" s="207">
        <v>10</v>
      </c>
    </row>
    <row r="164" spans="2:23" ht="15" thickBot="1">
      <c r="B164" s="201" t="s">
        <v>195</v>
      </c>
      <c r="C164" s="202" t="s">
        <v>70</v>
      </c>
      <c r="D164" s="202" t="s">
        <v>129</v>
      </c>
      <c r="E164" s="681"/>
      <c r="F164" s="681"/>
      <c r="G164" s="678"/>
      <c r="H164" s="670"/>
      <c r="I164" s="670"/>
      <c r="J164" s="658"/>
      <c r="K164" s="660"/>
      <c r="L164" s="650"/>
      <c r="M164" s="656"/>
      <c r="N164" s="652"/>
      <c r="O164" s="562"/>
      <c r="P164" s="589" t="str">
        <f>CONCATENATE("(APF ",U163,")")</f>
        <v>(APF 10)</v>
      </c>
      <c r="Q164" s="589" t="str">
        <f>CONCATENATE("(APF ",V163,")")</f>
        <v>(APF 10)</v>
      </c>
      <c r="R164" s="589" t="str">
        <f>CONCATENATE("(APF ",W163,")")</f>
        <v>(APF 10)</v>
      </c>
      <c r="T164" s="209" t="s">
        <v>134</v>
      </c>
      <c r="U164" s="210" t="s">
        <v>134</v>
      </c>
      <c r="V164" s="210" t="s">
        <v>134</v>
      </c>
      <c r="W164" s="211" t="s">
        <v>134</v>
      </c>
    </row>
    <row r="165" spans="2:23" ht="15.6" thickTop="1" thickBot="1">
      <c r="B165" s="201" t="s">
        <v>196</v>
      </c>
      <c r="C165" s="202" t="s">
        <v>70</v>
      </c>
      <c r="D165" s="202" t="s">
        <v>129</v>
      </c>
      <c r="E165" s="681"/>
      <c r="F165" s="681"/>
      <c r="G165" s="678"/>
      <c r="H165" s="668" t="s">
        <v>141</v>
      </c>
      <c r="I165" s="653" t="s">
        <v>108</v>
      </c>
      <c r="J165" s="657" t="s">
        <v>75</v>
      </c>
      <c r="K165" s="586"/>
      <c r="L165" s="649">
        <f>IFERROR(VLOOKUP($D165,$Y$9:$AB$9,2,FALSE)/IF($D165="Inhalation",IF($J165="Central Tendency",SUMIFS('Inhalation Exposure'!$O$5:$O$162,'Inhalation Exposure'!$B$5:$B$162,$B165,'Inhalation Exposure'!$D$5:$D$162,$C165),SUMIFS('Inhalation Exposure'!$N$5:$N$162,'Inhalation Exposure'!$B$5:$B$162,$B165,'Inhalation Exposure'!$D$5:$D$162,$C165))),"--")</f>
        <v>164.55223880597015</v>
      </c>
      <c r="M165" s="649">
        <f>IFERROR(VLOOKUP($D165,$Y$9:$AB$9,3,FALSE)/IF($D165="Inhalation",IF($J165="Central Tendency",SUMIFS('Inhalation Exposure'!$Q$5:$Q$162,'Inhalation Exposure'!$B$5:$B$162,$B165,'Inhalation Exposure'!$D$5:$D$162,$C165),SUMIFS('Inhalation Exposure'!$P$5:$P$162,'Inhalation Exposure'!$B$5:$B$162,$B165,'Inhalation Exposure'!$D$5:$D$162,$C165))),"--")</f>
        <v>2002.0522388059703</v>
      </c>
      <c r="N165" s="664">
        <f>IFERROR(VLOOKUP($D165,$Y$9:$AB$9,4,FALSE)*IF($D165="Inhalation",IF($J165="Central Tendency",SUMIFS('Inhalation Exposure'!$S$5:$S$162,'Inhalation Exposure'!$B$5:$B$162,$B165,'Inhalation Exposure'!$D$5:$D$162,$C165),SUMIFS('Inhalation Exposure'!$R$5:$R$162,'Inhalation Exposure'!$B$5:$B$162,$B165,'Inhalation Exposure'!$D$5:$D$162,$C165))),"--")</f>
        <v>1.9702283105022831E-6</v>
      </c>
      <c r="P165" s="203">
        <f>IFERROR(L165*U165, "--")</f>
        <v>1645.5223880597014</v>
      </c>
      <c r="Q165" s="203">
        <f>IFERROR(M165*V165, "--")</f>
        <v>20020.522388059704</v>
      </c>
      <c r="R165" s="204">
        <f>IFERROR(N165/W165, "--")</f>
        <v>1.9702283105022831E-7</v>
      </c>
      <c r="T165" s="212">
        <v>10</v>
      </c>
      <c r="U165" s="213">
        <v>10</v>
      </c>
      <c r="V165" s="213">
        <v>10</v>
      </c>
      <c r="W165" s="214">
        <v>10</v>
      </c>
    </row>
    <row r="166" spans="2:23" ht="15" thickBot="1">
      <c r="B166" s="201" t="s">
        <v>196</v>
      </c>
      <c r="C166" s="202" t="s">
        <v>70</v>
      </c>
      <c r="D166" s="202" t="s">
        <v>129</v>
      </c>
      <c r="E166" s="681"/>
      <c r="F166" s="681"/>
      <c r="G166" s="678"/>
      <c r="H166" s="669"/>
      <c r="I166" s="669"/>
      <c r="J166" s="662"/>
      <c r="K166" s="586"/>
      <c r="L166" s="650"/>
      <c r="M166" s="650"/>
      <c r="N166" s="665"/>
      <c r="P166" s="582" t="str">
        <f>CONCATENATE("(APF ",U165,")")</f>
        <v>(APF 10)</v>
      </c>
      <c r="Q166" s="582" t="str">
        <f>CONCATENATE("(APF ",V165,")")</f>
        <v>(APF 10)</v>
      </c>
      <c r="R166" s="582" t="str">
        <f>CONCATENATE("(APF ",W165,")")</f>
        <v>(APF 10)</v>
      </c>
      <c r="T166" s="216" t="s">
        <v>134</v>
      </c>
      <c r="U166" s="217" t="s">
        <v>134</v>
      </c>
      <c r="V166" s="217" t="s">
        <v>134</v>
      </c>
      <c r="W166" s="218" t="s">
        <v>134</v>
      </c>
    </row>
    <row r="167" spans="2:23" ht="15" thickBot="1">
      <c r="B167" s="201" t="s">
        <v>196</v>
      </c>
      <c r="C167" s="202" t="s">
        <v>70</v>
      </c>
      <c r="D167" s="202" t="s">
        <v>129</v>
      </c>
      <c r="E167" s="681"/>
      <c r="F167" s="681"/>
      <c r="G167" s="678"/>
      <c r="H167" s="669"/>
      <c r="I167" s="669"/>
      <c r="J167" s="657" t="s">
        <v>135</v>
      </c>
      <c r="K167" s="586"/>
      <c r="L167" s="649">
        <f>IFERROR(VLOOKUP($D167,$Y$9:$AB$9,2,FALSE)/IF($D167="Inhalation",IF($J167="Central Tendency",SUMIFS('Inhalation Exposure'!$O$5:$O$162,'Inhalation Exposure'!$B$5:$B$162,$B167,'Inhalation Exposure'!$D$5:$D$162,$C167),SUMIFS('Inhalation Exposure'!$N$5:$N$162,'Inhalation Exposure'!$B$5:$B$162,$B167,'Inhalation Exposure'!$D$5:$D$162,$C167))),"--")</f>
        <v>164.55223880597015</v>
      </c>
      <c r="M167" s="649">
        <f>IFERROR(VLOOKUP($D167,$Y$9:$AB$9,3,FALSE)/IF($D167="Inhalation",IF($J167="Central Tendency",SUMIFS('Inhalation Exposure'!$Q$5:$Q$162,'Inhalation Exposure'!$B$5:$B$162,$B167,'Inhalation Exposure'!$D$5:$D$162,$C167),SUMIFS('Inhalation Exposure'!$P$5:$P$162,'Inhalation Exposure'!$B$5:$B$162,$B167,'Inhalation Exposure'!$D$5:$D$162,$C167))),"--")</f>
        <v>2002.0522388059703</v>
      </c>
      <c r="N167" s="664">
        <f>IFERROR(VLOOKUP($D167,$Y$9:$AB$9,4,FALSE)*IF($D167="Inhalation",IF($J167="Central Tendency",SUMIFS('Inhalation Exposure'!$S$5:$S$162,'Inhalation Exposure'!$B$5:$B$162,$B167,'Inhalation Exposure'!$D$5:$D$162,$C167),SUMIFS('Inhalation Exposure'!$R$5:$R$162,'Inhalation Exposure'!$B$5:$B$162,$B167,'Inhalation Exposure'!$D$5:$D$162,$C167))),"--")</f>
        <v>2.5422300780674624E-6</v>
      </c>
      <c r="P167" s="203">
        <f>IFERROR(L167*U167, "--")</f>
        <v>1645.5223880597014</v>
      </c>
      <c r="Q167" s="203">
        <f>IFERROR(M167*V167, "--")</f>
        <v>20020.522388059704</v>
      </c>
      <c r="R167" s="204">
        <f>IFERROR(N167/W167, "--")</f>
        <v>2.5422300780674622E-7</v>
      </c>
      <c r="T167" s="205">
        <v>10</v>
      </c>
      <c r="U167" s="206">
        <v>10</v>
      </c>
      <c r="V167" s="206">
        <v>10</v>
      </c>
      <c r="W167" s="207">
        <v>10</v>
      </c>
    </row>
    <row r="168" spans="2:23" ht="15" thickBot="1">
      <c r="B168" s="201" t="s">
        <v>196</v>
      </c>
      <c r="C168" s="202" t="s">
        <v>70</v>
      </c>
      <c r="D168" s="202" t="s">
        <v>129</v>
      </c>
      <c r="E168" s="681"/>
      <c r="F168" s="681"/>
      <c r="G168" s="678"/>
      <c r="H168" s="670"/>
      <c r="I168" s="670"/>
      <c r="J168" s="658"/>
      <c r="K168" s="586"/>
      <c r="L168" s="650"/>
      <c r="M168" s="650"/>
      <c r="N168" s="665"/>
      <c r="P168" s="584" t="str">
        <f>CONCATENATE("(APF ",U167,")")</f>
        <v>(APF 10)</v>
      </c>
      <c r="Q168" s="584" t="str">
        <f>CONCATENATE("(APF ",V167,")")</f>
        <v>(APF 10)</v>
      </c>
      <c r="R168" s="584" t="str">
        <f>CONCATENATE("(APF ",W167,")")</f>
        <v>(APF 10)</v>
      </c>
      <c r="T168" s="209" t="s">
        <v>134</v>
      </c>
      <c r="U168" s="210" t="s">
        <v>134</v>
      </c>
      <c r="V168" s="210" t="s">
        <v>134</v>
      </c>
      <c r="W168" s="211" t="s">
        <v>134</v>
      </c>
    </row>
    <row r="169" spans="2:23" ht="15.6" thickTop="1" thickBot="1">
      <c r="B169" s="201" t="s">
        <v>197</v>
      </c>
      <c r="C169" s="202" t="s">
        <v>70</v>
      </c>
      <c r="D169" s="202" t="s">
        <v>129</v>
      </c>
      <c r="E169" s="681"/>
      <c r="F169" s="681"/>
      <c r="G169" s="678"/>
      <c r="H169" s="668" t="s">
        <v>143</v>
      </c>
      <c r="I169" s="653" t="s">
        <v>108</v>
      </c>
      <c r="J169" s="657" t="s">
        <v>75</v>
      </c>
      <c r="K169" s="586"/>
      <c r="L169" s="649">
        <f>IFERROR(VLOOKUP($D169,$Y$9:$AB$9,2,FALSE)/IF($D169="Inhalation",IF($J169="Central Tendency",SUMIFS('Inhalation Exposure'!$O$5:$O$162,'Inhalation Exposure'!$B$5:$B$162,$B169,'Inhalation Exposure'!$D$5:$D$162,$C169),SUMIFS('Inhalation Exposure'!$N$5:$N$162,'Inhalation Exposure'!$B$5:$B$162,$B169,'Inhalation Exposure'!$D$5:$D$162,$C169))),"--")</f>
        <v>463.23529411764702</v>
      </c>
      <c r="M169" s="649">
        <f>IFERROR(VLOOKUP($D169,$Y$9:$AB$9,3,FALSE)/IF($D169="Inhalation",IF($J169="Central Tendency",SUMIFS('Inhalation Exposure'!$Q$5:$Q$162,'Inhalation Exposure'!$B$5:$B$162,$B169,'Inhalation Exposure'!$D$5:$D$162,$C169),SUMIFS('Inhalation Exposure'!$P$5:$P$162,'Inhalation Exposure'!$B$5:$B$162,$B169,'Inhalation Exposure'!$D$5:$D$162,$C169))),"--")</f>
        <v>5636.0294117647054</v>
      </c>
      <c r="N169" s="664">
        <f>IFERROR(VLOOKUP($D169,$Y$9:$AB$9,4,FALSE)*IF($D169="Inhalation",IF($J169="Central Tendency",SUMIFS('Inhalation Exposure'!$S$5:$S$162,'Inhalation Exposure'!$B$5:$B$162,$B169,'Inhalation Exposure'!$D$5:$D$162,$C169),SUMIFS('Inhalation Exposure'!$R$5:$R$162,'Inhalation Exposure'!$B$5:$B$162,$B169,'Inhalation Exposure'!$D$5:$D$162,$C169))),"--")</f>
        <v>6.9987214611872155E-7</v>
      </c>
      <c r="P169" s="203">
        <f>IFERROR(L169*U169, "--")</f>
        <v>4632.3529411764703</v>
      </c>
      <c r="Q169" s="203">
        <f>IFERROR(M169*V169, "--")</f>
        <v>56360.294117647056</v>
      </c>
      <c r="R169" s="204">
        <f>IFERROR(N169/W169, "--")</f>
        <v>6.9987214611872155E-8</v>
      </c>
      <c r="T169" s="212">
        <v>10</v>
      </c>
      <c r="U169" s="213">
        <v>10</v>
      </c>
      <c r="V169" s="213">
        <v>10</v>
      </c>
      <c r="W169" s="214">
        <v>10</v>
      </c>
    </row>
    <row r="170" spans="2:23" ht="15" thickBot="1">
      <c r="B170" s="201" t="s">
        <v>197</v>
      </c>
      <c r="C170" s="202" t="s">
        <v>70</v>
      </c>
      <c r="D170" s="202" t="s">
        <v>129</v>
      </c>
      <c r="E170" s="681"/>
      <c r="F170" s="681"/>
      <c r="G170" s="678"/>
      <c r="H170" s="669"/>
      <c r="I170" s="669"/>
      <c r="J170" s="662"/>
      <c r="K170" s="586"/>
      <c r="L170" s="650"/>
      <c r="M170" s="650"/>
      <c r="N170" s="665"/>
      <c r="P170" s="582" t="str">
        <f>CONCATENATE("(APF ",U169,")")</f>
        <v>(APF 10)</v>
      </c>
      <c r="Q170" s="582" t="str">
        <f>CONCATENATE("(APF ",V169,")")</f>
        <v>(APF 10)</v>
      </c>
      <c r="R170" s="582" t="str">
        <f>CONCATENATE("(APF ",W169,")")</f>
        <v>(APF 10)</v>
      </c>
      <c r="T170" s="216" t="s">
        <v>134</v>
      </c>
      <c r="U170" s="217" t="s">
        <v>134</v>
      </c>
      <c r="V170" s="217" t="s">
        <v>134</v>
      </c>
      <c r="W170" s="218" t="s">
        <v>134</v>
      </c>
    </row>
    <row r="171" spans="2:23" ht="15" thickBot="1">
      <c r="B171" s="201" t="s">
        <v>197</v>
      </c>
      <c r="C171" s="202" t="s">
        <v>70</v>
      </c>
      <c r="D171" s="202" t="s">
        <v>129</v>
      </c>
      <c r="E171" s="681"/>
      <c r="F171" s="681"/>
      <c r="G171" s="678"/>
      <c r="H171" s="669"/>
      <c r="I171" s="669"/>
      <c r="J171" s="657" t="s">
        <v>135</v>
      </c>
      <c r="K171" s="586"/>
      <c r="L171" s="649">
        <f>IFERROR(VLOOKUP($D171,$Y$9:$AB$9,2,FALSE)/IF($D171="Inhalation",IF($J171="Central Tendency",SUMIFS('Inhalation Exposure'!$O$5:$O$162,'Inhalation Exposure'!$B$5:$B$162,$B171,'Inhalation Exposure'!$D$5:$D$162,$C171),SUMIFS('Inhalation Exposure'!$N$5:$N$162,'Inhalation Exposure'!$B$5:$B$162,$B171,'Inhalation Exposure'!$D$5:$D$162,$C171))),"--")</f>
        <v>56.654676258992801</v>
      </c>
      <c r="M171" s="649">
        <f>IFERROR(VLOOKUP($D171,$Y$9:$AB$9,3,FALSE)/IF($D171="Inhalation",IF($J171="Central Tendency",SUMIFS('Inhalation Exposure'!$Q$5:$Q$162,'Inhalation Exposure'!$B$5:$B$162,$B171,'Inhalation Exposure'!$D$5:$D$162,$C171),SUMIFS('Inhalation Exposure'!$P$5:$P$162,'Inhalation Exposure'!$B$5:$B$162,$B171,'Inhalation Exposure'!$D$5:$D$162,$C171))),"--")</f>
        <v>689.29856115107907</v>
      </c>
      <c r="N171" s="664">
        <f>IFERROR(VLOOKUP($D171,$Y$9:$AB$9,4,FALSE)*IF($D171="Inhalation",IF($J171="Central Tendency",SUMIFS('Inhalation Exposure'!$S$5:$S$162,'Inhalation Exposure'!$B$5:$B$162,$B171,'Inhalation Exposure'!$D$5:$D$162,$C171),SUMIFS('Inhalation Exposure'!$R$5:$R$162,'Inhalation Exposure'!$B$5:$B$162,$B171,'Inhalation Exposure'!$D$5:$D$162,$C171))),"--")</f>
        <v>7.3838503461481815E-6</v>
      </c>
      <c r="P171" s="203">
        <f>IFERROR(L171*U171, "--")</f>
        <v>566.54676258992799</v>
      </c>
      <c r="Q171" s="203">
        <f>IFERROR(M171*V171, "--")</f>
        <v>6892.9856115107905</v>
      </c>
      <c r="R171" s="204">
        <f>IFERROR(N171/W171, "--")</f>
        <v>7.3838503461481815E-7</v>
      </c>
      <c r="T171" s="205">
        <v>10</v>
      </c>
      <c r="U171" s="206">
        <v>10</v>
      </c>
      <c r="V171" s="206">
        <v>10</v>
      </c>
      <c r="W171" s="207">
        <v>10</v>
      </c>
    </row>
    <row r="172" spans="2:23" ht="15" thickBot="1">
      <c r="B172" s="201" t="s">
        <v>197</v>
      </c>
      <c r="C172" s="202" t="s">
        <v>70</v>
      </c>
      <c r="D172" s="202" t="s">
        <v>129</v>
      </c>
      <c r="E172" s="681"/>
      <c r="F172" s="681"/>
      <c r="G172" s="678"/>
      <c r="H172" s="670"/>
      <c r="I172" s="670"/>
      <c r="J172" s="658"/>
      <c r="K172" s="586"/>
      <c r="L172" s="650"/>
      <c r="M172" s="650"/>
      <c r="N172" s="665"/>
      <c r="P172" s="584" t="str">
        <f>CONCATENATE("(APF ",U171,")")</f>
        <v>(APF 10)</v>
      </c>
      <c r="Q172" s="584" t="str">
        <f>CONCATENATE("(APF ",V171,")")</f>
        <v>(APF 10)</v>
      </c>
      <c r="R172" s="584" t="str">
        <f>CONCATENATE("(APF ",W171,")")</f>
        <v>(APF 10)</v>
      </c>
      <c r="T172" s="209" t="s">
        <v>134</v>
      </c>
      <c r="U172" s="210" t="s">
        <v>134</v>
      </c>
      <c r="V172" s="210" t="s">
        <v>134</v>
      </c>
      <c r="W172" s="211" t="s">
        <v>134</v>
      </c>
    </row>
    <row r="173" spans="2:23" ht="15.6" thickTop="1" thickBot="1">
      <c r="B173" s="201" t="s">
        <v>198</v>
      </c>
      <c r="C173" s="202" t="s">
        <v>70</v>
      </c>
      <c r="D173" s="202" t="s">
        <v>129</v>
      </c>
      <c r="E173" s="681"/>
      <c r="F173" s="681"/>
      <c r="G173" s="678"/>
      <c r="H173" s="668" t="s">
        <v>145</v>
      </c>
      <c r="I173" s="653" t="s">
        <v>108</v>
      </c>
      <c r="J173" s="657" t="s">
        <v>75</v>
      </c>
      <c r="K173" s="659"/>
      <c r="L173" s="649">
        <f>IFERROR(VLOOKUP($D173,$Y$9:$AB$9,2,FALSE)/IF($D173="Inhalation",IF($J173="Central Tendency",SUMIFS('Inhalation Exposure'!$O$5:$O$162,'Inhalation Exposure'!$B$5:$B$162,$B173,'Inhalation Exposure'!$D$5:$D$162,$C173),SUMIFS('Inhalation Exposure'!$N$5:$N$162,'Inhalation Exposure'!$B$5:$B$162,$B173,'Inhalation Exposure'!$D$5:$D$162,$C173))),"--")</f>
        <v>735.06994925637127</v>
      </c>
      <c r="M173" s="649">
        <f>IFERROR(VLOOKUP($D173,$Y$9:$AB$9,3,FALSE)/IF($D173="Inhalation",IF($J173="Central Tendency",SUMIFS('Inhalation Exposure'!$Q$5:$Q$162,'Inhalation Exposure'!$B$5:$B$162,$B173,'Inhalation Exposure'!$D$5:$D$162,$C173),SUMIFS('Inhalation Exposure'!$P$5:$P$162,'Inhalation Exposure'!$B$5:$B$162,$B173,'Inhalation Exposure'!$D$5:$D$162,$C173))),"--")</f>
        <v>787.01489233715483</v>
      </c>
      <c r="N173" s="664">
        <f>IFERROR(VLOOKUP($D173,$Y$9:$AB$9,4,FALSE)*IF($D173="Inhalation",IF($J173="Central Tendency",SUMIFS('Inhalation Exposure'!$S$5:$S$162,'Inhalation Exposure'!$B$5:$B$162,$B173,'Inhalation Exposure'!$D$5:$D$162,$C173),SUMIFS('Inhalation Exposure'!$R$5:$R$162,'Inhalation Exposure'!$B$5:$B$162,$B173,'Inhalation Exposure'!$D$5:$D$162,$C173))),"--")</f>
        <v>5.011976315068493E-6</v>
      </c>
      <c r="P173" s="203">
        <f>IFERROR(L173*U173, "--")</f>
        <v>7350.6994925637127</v>
      </c>
      <c r="Q173" s="203">
        <f>IFERROR(M173*V173, "--")</f>
        <v>7870.1489233715483</v>
      </c>
      <c r="R173" s="204">
        <f>IFERROR(N173/W173, "--")</f>
        <v>5.0119763150684932E-7</v>
      </c>
      <c r="T173" s="212">
        <v>10</v>
      </c>
      <c r="U173" s="213">
        <v>10</v>
      </c>
      <c r="V173" s="213">
        <v>10</v>
      </c>
      <c r="W173" s="214">
        <v>10</v>
      </c>
    </row>
    <row r="174" spans="2:23" ht="15" thickBot="1">
      <c r="B174" s="201" t="s">
        <v>198</v>
      </c>
      <c r="C174" s="202" t="s">
        <v>70</v>
      </c>
      <c r="D174" s="202" t="s">
        <v>129</v>
      </c>
      <c r="E174" s="681"/>
      <c r="F174" s="681"/>
      <c r="G174" s="678"/>
      <c r="H174" s="669"/>
      <c r="I174" s="669"/>
      <c r="J174" s="662"/>
      <c r="K174" s="660"/>
      <c r="L174" s="650"/>
      <c r="M174" s="650"/>
      <c r="N174" s="665"/>
      <c r="P174" s="582" t="str">
        <f>CONCATENATE("(APF ",U173,")")</f>
        <v>(APF 10)</v>
      </c>
      <c r="Q174" s="582" t="str">
        <f>CONCATENATE("(APF ",V173,")")</f>
        <v>(APF 10)</v>
      </c>
      <c r="R174" s="582" t="str">
        <f>CONCATENATE("(APF ",W173,")")</f>
        <v>(APF 10)</v>
      </c>
      <c r="T174" s="216" t="s">
        <v>134</v>
      </c>
      <c r="U174" s="217" t="s">
        <v>134</v>
      </c>
      <c r="V174" s="217" t="s">
        <v>134</v>
      </c>
      <c r="W174" s="218" t="s">
        <v>134</v>
      </c>
    </row>
    <row r="175" spans="2:23" ht="15" thickBot="1">
      <c r="B175" s="201" t="s">
        <v>198</v>
      </c>
      <c r="C175" s="202" t="s">
        <v>70</v>
      </c>
      <c r="D175" s="202" t="s">
        <v>129</v>
      </c>
      <c r="E175" s="681"/>
      <c r="F175" s="681"/>
      <c r="G175" s="678"/>
      <c r="H175" s="669"/>
      <c r="I175" s="669"/>
      <c r="J175" s="657" t="s">
        <v>135</v>
      </c>
      <c r="K175" s="659"/>
      <c r="L175" s="655">
        <f>IFERROR(VLOOKUP($D175,$Y$9:$AB$9,2,FALSE)/IF($D175="Inhalation",IF($J175="Central Tendency",SUMIFS('Inhalation Exposure'!$O$5:$O$162,'Inhalation Exposure'!$B$5:$B$162,$B175,'Inhalation Exposure'!$D$5:$D$162,$C175),SUMIFS('Inhalation Exposure'!$N$5:$N$162,'Inhalation Exposure'!$B$5:$B$162,$B175,'Inhalation Exposure'!$D$5:$D$162,$C175))),"--")</f>
        <v>20.997705970625983</v>
      </c>
      <c r="M175" s="655">
        <f>IFERROR(VLOOKUP($D175,$Y$9:$AB$9,3,FALSE)/IF($D175="Inhalation",IF($J175="Central Tendency",SUMIFS('Inhalation Exposure'!$Q$5:$Q$162,'Inhalation Exposure'!$B$5:$B$162,$B175,'Inhalation Exposure'!$D$5:$D$162,$C175),SUMIFS('Inhalation Exposure'!$P$5:$P$162,'Inhalation Exposure'!$B$5:$B$162,$B175,'Inhalation Exposure'!$D$5:$D$162,$C175))),"--")</f>
        <v>22.481543859216892</v>
      </c>
      <c r="N175" s="651">
        <f>IFERROR(VLOOKUP($D175,$Y$9:$AB$9,4,FALSE)*IF($D175="Inhalation",IF($J175="Central Tendency",SUMIFS('Inhalation Exposure'!$S$5:$S$162,'Inhalation Exposure'!$B$5:$B$162,$B175,'Inhalation Exposure'!$D$5:$D$162,$C175),SUMIFS('Inhalation Exposure'!$R$5:$R$162,'Inhalation Exposure'!$B$5:$B$162,$B175,'Inhalation Exposure'!$D$5:$D$162,$C175))),"--")</f>
        <v>2.2639358983650022E-4</v>
      </c>
      <c r="O175" s="562"/>
      <c r="P175" s="553">
        <f>IFERROR(L175*U175, "--")</f>
        <v>209.97705970625984</v>
      </c>
      <c r="Q175" s="553">
        <f>IFERROR(M175*V175, "--")</f>
        <v>224.8154385921689</v>
      </c>
      <c r="R175" s="554">
        <f>IFERROR(N175/W175, "--")</f>
        <v>2.2639358983650021E-5</v>
      </c>
      <c r="T175" s="205">
        <v>10</v>
      </c>
      <c r="U175" s="206">
        <v>10</v>
      </c>
      <c r="V175" s="206">
        <v>10</v>
      </c>
      <c r="W175" s="207">
        <v>10</v>
      </c>
    </row>
    <row r="176" spans="2:23" ht="15" thickBot="1">
      <c r="B176" s="201" t="s">
        <v>198</v>
      </c>
      <c r="C176" s="202" t="s">
        <v>70</v>
      </c>
      <c r="D176" s="202" t="s">
        <v>129</v>
      </c>
      <c r="E176" s="681"/>
      <c r="F176" s="681"/>
      <c r="G176" s="678"/>
      <c r="H176" s="670"/>
      <c r="I176" s="670"/>
      <c r="J176" s="658"/>
      <c r="K176" s="660"/>
      <c r="L176" s="656"/>
      <c r="M176" s="656"/>
      <c r="N176" s="652"/>
      <c r="O176" s="562"/>
      <c r="P176" s="589" t="str">
        <f>CONCATENATE("(APF ",U175,")")</f>
        <v>(APF 10)</v>
      </c>
      <c r="Q176" s="589" t="str">
        <f>CONCATENATE("(APF ",V175,")")</f>
        <v>(APF 10)</v>
      </c>
      <c r="R176" s="589" t="str">
        <f>CONCATENATE("(APF ",W175,")")</f>
        <v>(APF 10)</v>
      </c>
      <c r="T176" s="209" t="s">
        <v>134</v>
      </c>
      <c r="U176" s="210" t="s">
        <v>134</v>
      </c>
      <c r="V176" s="210" t="s">
        <v>134</v>
      </c>
      <c r="W176" s="211" t="s">
        <v>134</v>
      </c>
    </row>
    <row r="177" spans="2:23" ht="15.6" thickTop="1" thickBot="1">
      <c r="B177" s="201" t="s">
        <v>199</v>
      </c>
      <c r="C177" s="202" t="s">
        <v>70</v>
      </c>
      <c r="D177" s="202" t="s">
        <v>129</v>
      </c>
      <c r="E177" s="681"/>
      <c r="F177" s="681"/>
      <c r="G177" s="678"/>
      <c r="H177" s="668" t="s">
        <v>147</v>
      </c>
      <c r="I177" s="653" t="s">
        <v>108</v>
      </c>
      <c r="J177" s="657" t="s">
        <v>75</v>
      </c>
      <c r="K177" s="659"/>
      <c r="L177" s="655">
        <f>IFERROR(VLOOKUP($D177,$Y$9:$AB$9,2,FALSE)/IF($D177="Inhalation",IF($J177="Central Tendency",SUMIFS('Inhalation Exposure'!$O$5:$O$162,'Inhalation Exposure'!$B$5:$B$162,$B177,'Inhalation Exposure'!$D$5:$D$162,$C177),SUMIFS('Inhalation Exposure'!$N$5:$N$162,'Inhalation Exposure'!$B$5:$B$162,$B177,'Inhalation Exposure'!$D$5:$D$162,$C177))),"--")</f>
        <v>5468.3599453570723</v>
      </c>
      <c r="M177" s="655">
        <f>IFERROR(VLOOKUP($D177,$Y$9:$AB$9,3,FALSE)/IF($D177="Inhalation",IF($J177="Central Tendency",SUMIFS('Inhalation Exposure'!$Q$5:$Q$162,'Inhalation Exposure'!$B$5:$B$162,$B177,'Inhalation Exposure'!$D$5:$D$162,$C177),SUMIFS('Inhalation Exposure'!$P$5:$P$162,'Inhalation Exposure'!$B$5:$B$162,$B177,'Inhalation Exposure'!$D$5:$D$162,$C177))),"--")</f>
        <v>5854.7907148289723</v>
      </c>
      <c r="N177" s="651">
        <f>IFERROR(VLOOKUP($D177,$Y$9:$AB$9,4,FALSE)*IF($D177="Inhalation",IF($J177="Central Tendency",SUMIFS('Inhalation Exposure'!$S$5:$S$162,'Inhalation Exposure'!$B$5:$B$162,$B177,'Inhalation Exposure'!$D$5:$D$162,$C177),SUMIFS('Inhalation Exposure'!$R$5:$R$162,'Inhalation Exposure'!$B$5:$B$162,$B177,'Inhalation Exposure'!$D$5:$D$162,$C177))),"--")</f>
        <v>6.7372177625570772E-7</v>
      </c>
      <c r="O177" s="562"/>
      <c r="P177" s="553">
        <f>IFERROR(L177*U177, "--")</f>
        <v>54683.599453570721</v>
      </c>
      <c r="Q177" s="553">
        <f>IFERROR(M177*V177, "--")</f>
        <v>58547.907148289727</v>
      </c>
      <c r="R177" s="554">
        <f>IFERROR(N177/W177, "--")</f>
        <v>6.7372177625570766E-8</v>
      </c>
      <c r="T177" s="212">
        <v>10</v>
      </c>
      <c r="U177" s="213">
        <v>10</v>
      </c>
      <c r="V177" s="213">
        <v>10</v>
      </c>
      <c r="W177" s="214">
        <v>10</v>
      </c>
    </row>
    <row r="178" spans="2:23" ht="15" thickBot="1">
      <c r="B178" s="201" t="s">
        <v>199</v>
      </c>
      <c r="C178" s="202" t="s">
        <v>70</v>
      </c>
      <c r="D178" s="202" t="s">
        <v>129</v>
      </c>
      <c r="E178" s="681"/>
      <c r="F178" s="681"/>
      <c r="G178" s="678"/>
      <c r="H178" s="669"/>
      <c r="I178" s="669"/>
      <c r="J178" s="662"/>
      <c r="K178" s="660"/>
      <c r="L178" s="656"/>
      <c r="M178" s="656"/>
      <c r="N178" s="652"/>
      <c r="O178" s="562"/>
      <c r="P178" s="588" t="str">
        <f>CONCATENATE("(APF ",U177,")")</f>
        <v>(APF 10)</v>
      </c>
      <c r="Q178" s="588" t="str">
        <f>CONCATENATE("(APF ",V177,")")</f>
        <v>(APF 10)</v>
      </c>
      <c r="R178" s="588" t="str">
        <f>CONCATENATE("(APF ",W177,")")</f>
        <v>(APF 10)</v>
      </c>
      <c r="T178" s="216" t="s">
        <v>134</v>
      </c>
      <c r="U178" s="217" t="s">
        <v>134</v>
      </c>
      <c r="V178" s="217" t="s">
        <v>134</v>
      </c>
      <c r="W178" s="218" t="s">
        <v>134</v>
      </c>
    </row>
    <row r="179" spans="2:23" ht="15" thickBot="1">
      <c r="B179" s="201" t="s">
        <v>199</v>
      </c>
      <c r="C179" s="202" t="s">
        <v>70</v>
      </c>
      <c r="D179" s="202" t="s">
        <v>129</v>
      </c>
      <c r="E179" s="681"/>
      <c r="F179" s="681"/>
      <c r="G179" s="678"/>
      <c r="H179" s="669"/>
      <c r="I179" s="669"/>
      <c r="J179" s="657" t="s">
        <v>135</v>
      </c>
      <c r="K179" s="659"/>
      <c r="L179" s="655">
        <f>IFERROR(VLOOKUP($D179,$Y$9:$AB$9,2,FALSE)/IF($D179="Inhalation",IF($J179="Central Tendency",SUMIFS('Inhalation Exposure'!$O$5:$O$162,'Inhalation Exposure'!$B$5:$B$162,$B179,'Inhalation Exposure'!$D$5:$D$162,$C179),SUMIFS('Inhalation Exposure'!$N$5:$N$162,'Inhalation Exposure'!$B$5:$B$162,$B179,'Inhalation Exposure'!$D$5:$D$162,$C179))),"--")</f>
        <v>20.222374437140243</v>
      </c>
      <c r="M179" s="655">
        <f>IFERROR(VLOOKUP($D179,$Y$9:$AB$9,3,FALSE)/IF($D179="Inhalation",IF($J179="Central Tendency",SUMIFS('Inhalation Exposure'!$Q$5:$Q$162,'Inhalation Exposure'!$B$5:$B$162,$B179,'Inhalation Exposure'!$D$5:$D$162,$C179),SUMIFS('Inhalation Exposure'!$P$5:$P$162,'Inhalation Exposure'!$B$5:$B$162,$B179,'Inhalation Exposure'!$D$5:$D$162,$C179))),"--")</f>
        <v>21.651422230698152</v>
      </c>
      <c r="N179" s="651">
        <f>IFERROR(VLOOKUP($D179,$Y$9:$AB$9,4,FALSE)*IF($D179="Inhalation",IF($J179="Central Tendency",SUMIFS('Inhalation Exposure'!$S$5:$S$162,'Inhalation Exposure'!$B$5:$B$162,$B179,'Inhalation Exposure'!$D$5:$D$162,$C179),SUMIFS('Inhalation Exposure'!$R$5:$R$162,'Inhalation Exposure'!$B$5:$B$162,$B179,'Inhalation Exposure'!$D$5:$D$162,$C179))),"--")</f>
        <v>2.3507358385623807E-4</v>
      </c>
      <c r="O179" s="562"/>
      <c r="P179" s="553">
        <f>IFERROR(L179*U179, "--")</f>
        <v>202.22374437140243</v>
      </c>
      <c r="Q179" s="553">
        <f>IFERROR(M179*V179, "--")</f>
        <v>216.51422230698154</v>
      </c>
      <c r="R179" s="554">
        <f>IFERROR(N179/W179, "--")</f>
        <v>2.3507358385623807E-5</v>
      </c>
      <c r="T179" s="205">
        <v>10</v>
      </c>
      <c r="U179" s="206">
        <v>10</v>
      </c>
      <c r="V179" s="206">
        <v>10</v>
      </c>
      <c r="W179" s="207">
        <v>10</v>
      </c>
    </row>
    <row r="180" spans="2:23" ht="15" thickBot="1">
      <c r="B180" s="201" t="s">
        <v>199</v>
      </c>
      <c r="C180" s="202" t="s">
        <v>70</v>
      </c>
      <c r="D180" s="202" t="s">
        <v>129</v>
      </c>
      <c r="E180" s="681"/>
      <c r="F180" s="681"/>
      <c r="G180" s="678"/>
      <c r="H180" s="670"/>
      <c r="I180" s="670"/>
      <c r="J180" s="658"/>
      <c r="K180" s="660"/>
      <c r="L180" s="656"/>
      <c r="M180" s="656"/>
      <c r="N180" s="652"/>
      <c r="O180" s="562"/>
      <c r="P180" s="589" t="str">
        <f>CONCATENATE("(APF ",U179,")")</f>
        <v>(APF 10)</v>
      </c>
      <c r="Q180" s="589" t="str">
        <f>CONCATENATE("(APF ",V179,")")</f>
        <v>(APF 10)</v>
      </c>
      <c r="R180" s="589" t="str">
        <f>CONCATENATE("(APF ",W179,")")</f>
        <v>(APF 10)</v>
      </c>
      <c r="T180" s="209" t="s">
        <v>134</v>
      </c>
      <c r="U180" s="210" t="s">
        <v>134</v>
      </c>
      <c r="V180" s="210" t="s">
        <v>134</v>
      </c>
      <c r="W180" s="211" t="s">
        <v>134</v>
      </c>
    </row>
    <row r="181" spans="2:23" ht="15.6" thickTop="1" thickBot="1">
      <c r="B181" s="201" t="s">
        <v>200</v>
      </c>
      <c r="C181" s="202" t="s">
        <v>70</v>
      </c>
      <c r="D181" s="202" t="s">
        <v>129</v>
      </c>
      <c r="E181" s="681"/>
      <c r="F181" s="681"/>
      <c r="G181" s="678"/>
      <c r="H181" s="668" t="s">
        <v>149</v>
      </c>
      <c r="I181" s="653" t="s">
        <v>108</v>
      </c>
      <c r="J181" s="657" t="s">
        <v>75</v>
      </c>
      <c r="K181" s="586"/>
      <c r="L181" s="649">
        <f>IFERROR(VLOOKUP($D181,$Y$9:$AB$9,2,FALSE)/IF($D181="Inhalation",IF($J181="Central Tendency",SUMIFS('Inhalation Exposure'!$O$5:$O$162,'Inhalation Exposure'!$B$5:$B$162,$B181,'Inhalation Exposure'!$D$5:$D$162,$C181),SUMIFS('Inhalation Exposure'!$N$5:$N$162,'Inhalation Exposure'!$B$5:$B$162,$B181,'Inhalation Exposure'!$D$5:$D$162,$C181))),"--")</f>
        <v>984.375</v>
      </c>
      <c r="M181" s="649">
        <f>IFERROR(VLOOKUP($D181,$Y$9:$AB$9,3,FALSE)/IF($D181="Inhalation",IF($J181="Central Tendency",SUMIFS('Inhalation Exposure'!$Q$5:$Q$162,'Inhalation Exposure'!$B$5:$B$162,$B181,'Inhalation Exposure'!$D$5:$D$162,$C181),SUMIFS('Inhalation Exposure'!$P$5:$P$162,'Inhalation Exposure'!$B$5:$B$162,$B181,'Inhalation Exposure'!$D$5:$D$162,$C181))),"--")</f>
        <v>11976.5625</v>
      </c>
      <c r="N181" s="664">
        <f>IFERROR(VLOOKUP($D181,$Y$9:$AB$9,4,FALSE)*IF($D181="Inhalation",IF($J181="Central Tendency",SUMIFS('Inhalation Exposure'!$S$5:$S$162,'Inhalation Exposure'!$B$5:$B$162,$B181,'Inhalation Exposure'!$D$5:$D$162,$C181),SUMIFS('Inhalation Exposure'!$R$5:$R$162,'Inhalation Exposure'!$B$5:$B$162,$B181,'Inhalation Exposure'!$D$5:$D$162,$C181))),"--")</f>
        <v>3.2935159817351596E-7</v>
      </c>
      <c r="P181" s="203">
        <f>IFERROR(L181*U181, "--")</f>
        <v>9843.75</v>
      </c>
      <c r="Q181" s="203">
        <f>IFERROR(M181*V181, "--")</f>
        <v>119765.625</v>
      </c>
      <c r="R181" s="204">
        <f>IFERROR(N181/W181, "--")</f>
        <v>3.2935159817351594E-8</v>
      </c>
      <c r="T181" s="212">
        <v>10</v>
      </c>
      <c r="U181" s="213">
        <v>10</v>
      </c>
      <c r="V181" s="213">
        <v>10</v>
      </c>
      <c r="W181" s="214">
        <v>10</v>
      </c>
    </row>
    <row r="182" spans="2:23" ht="15" thickBot="1">
      <c r="B182" s="201" t="s">
        <v>200</v>
      </c>
      <c r="C182" s="202" t="s">
        <v>70</v>
      </c>
      <c r="D182" s="202" t="s">
        <v>129</v>
      </c>
      <c r="E182" s="681"/>
      <c r="F182" s="681"/>
      <c r="G182" s="678"/>
      <c r="H182" s="669"/>
      <c r="I182" s="669"/>
      <c r="J182" s="662"/>
      <c r="K182" s="586"/>
      <c r="L182" s="650"/>
      <c r="M182" s="650"/>
      <c r="N182" s="665"/>
      <c r="P182" s="582" t="str">
        <f>CONCATENATE("(APF ",U181,")")</f>
        <v>(APF 10)</v>
      </c>
      <c r="Q182" s="582" t="str">
        <f>CONCATENATE("(APF ",V181,")")</f>
        <v>(APF 10)</v>
      </c>
      <c r="R182" s="582" t="str">
        <f>CONCATENATE("(APF ",W181,")")</f>
        <v>(APF 10)</v>
      </c>
      <c r="T182" s="216" t="s">
        <v>134</v>
      </c>
      <c r="U182" s="217" t="s">
        <v>134</v>
      </c>
      <c r="V182" s="217" t="s">
        <v>134</v>
      </c>
      <c r="W182" s="218" t="s">
        <v>134</v>
      </c>
    </row>
    <row r="183" spans="2:23" ht="15" thickBot="1">
      <c r="B183" s="201" t="s">
        <v>200</v>
      </c>
      <c r="C183" s="202" t="s">
        <v>70</v>
      </c>
      <c r="D183" s="202" t="s">
        <v>129</v>
      </c>
      <c r="E183" s="681"/>
      <c r="F183" s="681"/>
      <c r="G183" s="678"/>
      <c r="H183" s="669"/>
      <c r="I183" s="669"/>
      <c r="J183" s="657" t="s">
        <v>135</v>
      </c>
      <c r="K183" s="586"/>
      <c r="L183" s="649">
        <f>IFERROR(VLOOKUP($D183,$Y$9:$AB$9,2,FALSE)/IF($D183="Inhalation",IF($J183="Central Tendency",SUMIFS('Inhalation Exposure'!$O$5:$O$162,'Inhalation Exposure'!$B$5:$B$162,$B183,'Inhalation Exposure'!$D$5:$D$162,$C183),SUMIFS('Inhalation Exposure'!$N$5:$N$162,'Inhalation Exposure'!$B$5:$B$162,$B183,'Inhalation Exposure'!$D$5:$D$162,$C183))),"--")</f>
        <v>656.24999999999989</v>
      </c>
      <c r="M183" s="649">
        <f>IFERROR(VLOOKUP($D183,$Y$9:$AB$9,3,FALSE)/IF($D183="Inhalation",IF($J183="Central Tendency",SUMIFS('Inhalation Exposure'!$Q$5:$Q$162,'Inhalation Exposure'!$B$5:$B$162,$B183,'Inhalation Exposure'!$D$5:$D$162,$C183),SUMIFS('Inhalation Exposure'!$P$5:$P$162,'Inhalation Exposure'!$B$5:$B$162,$B183,'Inhalation Exposure'!$D$5:$D$162,$C183))),"--")</f>
        <v>7984.3749999999982</v>
      </c>
      <c r="N183" s="664">
        <f>IFERROR(VLOOKUP($D183,$Y$9:$AB$9,4,FALSE)*IF($D183="Inhalation",IF($J183="Central Tendency",SUMIFS('Inhalation Exposure'!$S$5:$S$162,'Inhalation Exposure'!$B$5:$B$162,$B183,'Inhalation Exposure'!$D$5:$D$162,$C183),SUMIFS('Inhalation Exposure'!$R$5:$R$162,'Inhalation Exposure'!$B$5:$B$162,$B183,'Inhalation Exposure'!$D$5:$D$162,$C183))),"--")</f>
        <v>6.374547061422891E-7</v>
      </c>
      <c r="P183" s="203">
        <f>IFERROR(L183*U183, "--")</f>
        <v>6562.4999999999991</v>
      </c>
      <c r="Q183" s="203">
        <f>IFERROR(M183*V183, "--")</f>
        <v>79843.749999999985</v>
      </c>
      <c r="R183" s="204">
        <f>IFERROR(N183/W183, "--")</f>
        <v>6.374547061422891E-8</v>
      </c>
      <c r="T183" s="205">
        <v>10</v>
      </c>
      <c r="U183" s="206">
        <v>10</v>
      </c>
      <c r="V183" s="206">
        <v>10</v>
      </c>
      <c r="W183" s="207">
        <v>10</v>
      </c>
    </row>
    <row r="184" spans="2:23" ht="15" thickBot="1">
      <c r="B184" s="201" t="s">
        <v>200</v>
      </c>
      <c r="C184" s="202" t="s">
        <v>70</v>
      </c>
      <c r="D184" s="202" t="s">
        <v>129</v>
      </c>
      <c r="E184" s="681"/>
      <c r="F184" s="681"/>
      <c r="G184" s="678"/>
      <c r="H184" s="670"/>
      <c r="I184" s="670"/>
      <c r="J184" s="658"/>
      <c r="K184" s="586"/>
      <c r="L184" s="650"/>
      <c r="M184" s="650"/>
      <c r="N184" s="665"/>
      <c r="P184" s="584" t="str">
        <f>CONCATENATE("(APF ",U183,")")</f>
        <v>(APF 10)</v>
      </c>
      <c r="Q184" s="584" t="str">
        <f>CONCATENATE("(APF ",V183,")")</f>
        <v>(APF 10)</v>
      </c>
      <c r="R184" s="584" t="str">
        <f>CONCATENATE("(APF ",W183,")")</f>
        <v>(APF 10)</v>
      </c>
      <c r="T184" s="209" t="s">
        <v>134</v>
      </c>
      <c r="U184" s="210" t="s">
        <v>134</v>
      </c>
      <c r="V184" s="210" t="s">
        <v>134</v>
      </c>
      <c r="W184" s="211" t="s">
        <v>134</v>
      </c>
    </row>
    <row r="185" spans="2:23" ht="15.6" thickTop="1" thickBot="1">
      <c r="B185" s="201" t="s">
        <v>201</v>
      </c>
      <c r="C185" s="202" t="s">
        <v>70</v>
      </c>
      <c r="D185" s="202" t="s">
        <v>129</v>
      </c>
      <c r="E185" s="681"/>
      <c r="F185" s="681"/>
      <c r="G185" s="678"/>
      <c r="H185" s="668" t="s">
        <v>152</v>
      </c>
      <c r="I185" s="653" t="s">
        <v>108</v>
      </c>
      <c r="J185" s="657" t="s">
        <v>75</v>
      </c>
      <c r="K185" s="659"/>
      <c r="L185" s="649">
        <f>IFERROR(VLOOKUP($D185,$Y$9:$AB$9,2,FALSE)/IF($D185="Inhalation",IF($J185="Central Tendency",SUMIFS('Inhalation Exposure'!$O$5:$O$162,'Inhalation Exposure'!$B$5:$B$162,$B185,'Inhalation Exposure'!$D$5:$D$162,$C185),SUMIFS('Inhalation Exposure'!$N$5:$N$162,'Inhalation Exposure'!$B$5:$B$162,$B185,'Inhalation Exposure'!$D$5:$D$162,$C185))),"--")</f>
        <v>333.07239590904561</v>
      </c>
      <c r="M185" s="655">
        <f>IFERROR(VLOOKUP($D185,$Y$9:$AB$9,3,FALSE)/IF($D185="Inhalation",IF($J185="Central Tendency",SUMIFS('Inhalation Exposure'!$Q$5:$Q$162,'Inhalation Exposure'!$B$5:$B$162,$B185,'Inhalation Exposure'!$D$5:$D$162,$C185),SUMIFS('Inhalation Exposure'!$P$5:$P$162,'Inhalation Exposure'!$B$5:$B$162,$B185,'Inhalation Exposure'!$D$5:$D$162,$C185))),"--")</f>
        <v>356.60951188661818</v>
      </c>
      <c r="N185" s="651">
        <f>IFERROR(VLOOKUP($D185,$Y$9:$AB$9,4,FALSE)*IF($D185="Inhalation",IF($J185="Central Tendency",SUMIFS('Inhalation Exposure'!$S$5:$S$162,'Inhalation Exposure'!$B$5:$B$162,$B185,'Inhalation Exposure'!$D$5:$D$162,$C185),SUMIFS('Inhalation Exposure'!$R$5:$R$162,'Inhalation Exposure'!$B$5:$B$162,$B185,'Inhalation Exposure'!$D$5:$D$162,$C185))),"--")</f>
        <v>1.1061118305936074E-5</v>
      </c>
      <c r="O185" s="562"/>
      <c r="P185" s="553">
        <f>IFERROR(L185*U185, "--")</f>
        <v>3330.723959090456</v>
      </c>
      <c r="Q185" s="553">
        <f>IFERROR(M185*V185, "--")</f>
        <v>3566.095118866182</v>
      </c>
      <c r="R185" s="554">
        <f>IFERROR(N185/W185, "--")</f>
        <v>1.1061118305936073E-6</v>
      </c>
      <c r="T185" s="212">
        <v>10</v>
      </c>
      <c r="U185" s="213">
        <v>10</v>
      </c>
      <c r="V185" s="213">
        <v>10</v>
      </c>
      <c r="W185" s="214">
        <v>10</v>
      </c>
    </row>
    <row r="186" spans="2:23" ht="15" thickBot="1">
      <c r="B186" s="201" t="s">
        <v>201</v>
      </c>
      <c r="C186" s="202" t="s">
        <v>70</v>
      </c>
      <c r="D186" s="202" t="s">
        <v>129</v>
      </c>
      <c r="E186" s="681"/>
      <c r="F186" s="681"/>
      <c r="G186" s="678"/>
      <c r="H186" s="669"/>
      <c r="I186" s="669"/>
      <c r="J186" s="662"/>
      <c r="K186" s="660"/>
      <c r="L186" s="650"/>
      <c r="M186" s="656"/>
      <c r="N186" s="652"/>
      <c r="O186" s="562"/>
      <c r="P186" s="588" t="str">
        <f>CONCATENATE("(APF ",U185,")")</f>
        <v>(APF 10)</v>
      </c>
      <c r="Q186" s="588" t="str">
        <f>CONCATENATE("(APF ",V185,")")</f>
        <v>(APF 10)</v>
      </c>
      <c r="R186" s="588" t="str">
        <f>CONCATENATE("(APF ",W185,")")</f>
        <v>(APF 10)</v>
      </c>
      <c r="T186" s="216" t="s">
        <v>134</v>
      </c>
      <c r="U186" s="217" t="s">
        <v>134</v>
      </c>
      <c r="V186" s="217" t="s">
        <v>134</v>
      </c>
      <c r="W186" s="218" t="s">
        <v>134</v>
      </c>
    </row>
    <row r="187" spans="2:23" ht="15" thickBot="1">
      <c r="B187" s="201" t="s">
        <v>201</v>
      </c>
      <c r="C187" s="202" t="s">
        <v>70</v>
      </c>
      <c r="D187" s="202" t="s">
        <v>129</v>
      </c>
      <c r="E187" s="681"/>
      <c r="F187" s="681"/>
      <c r="G187" s="678"/>
      <c r="H187" s="669"/>
      <c r="I187" s="669"/>
      <c r="J187" s="657" t="s">
        <v>135</v>
      </c>
      <c r="K187" s="659"/>
      <c r="L187" s="649">
        <f>IFERROR(VLOOKUP($D187,$Y$9:$AB$9,2,FALSE)/IF($D187="Inhalation",IF($J187="Central Tendency",SUMIFS('Inhalation Exposure'!$O$5:$O$162,'Inhalation Exposure'!$B$5:$B$162,$B187,'Inhalation Exposure'!$D$5:$D$162,$C187),SUMIFS('Inhalation Exposure'!$N$5:$N$162,'Inhalation Exposure'!$B$5:$B$162,$B187,'Inhalation Exposure'!$D$5:$D$162,$C187))),"--")</f>
        <v>7.1269255972162959</v>
      </c>
      <c r="M187" s="655">
        <f>IFERROR(VLOOKUP($D187,$Y$9:$AB$9,3,FALSE)/IF($D187="Inhalation",IF($J187="Central Tendency",SUMIFS('Inhalation Exposure'!$Q$5:$Q$162,'Inhalation Exposure'!$B$5:$B$162,$B187,'Inhalation Exposure'!$D$5:$D$162,$C187),SUMIFS('Inhalation Exposure'!$P$5:$P$162,'Inhalation Exposure'!$B$5:$B$162,$B187,'Inhalation Exposure'!$D$5:$D$162,$C187))),"--")</f>
        <v>7.6305616727529149</v>
      </c>
      <c r="N187" s="651">
        <f>IFERROR(VLOOKUP($D187,$Y$9:$AB$9,4,FALSE)*IF($D187="Inhalation",IF($J187="Central Tendency",SUMIFS('Inhalation Exposure'!$S$5:$S$162,'Inhalation Exposure'!$B$5:$B$162,$B187,'Inhalation Exposure'!$D$5:$D$162,$C187),SUMIFS('Inhalation Exposure'!$R$5:$R$162,'Inhalation Exposure'!$B$5:$B$162,$B187,'Inhalation Exposure'!$D$5:$D$162,$C187))),"--")</f>
        <v>6.670121594756223E-4</v>
      </c>
      <c r="O187" s="562"/>
      <c r="P187" s="553">
        <f>IFERROR(L187*U187, "--")</f>
        <v>71.269255972162966</v>
      </c>
      <c r="Q187" s="553">
        <f>IFERROR(M187*V187, "--")</f>
        <v>76.305616727529156</v>
      </c>
      <c r="R187" s="554">
        <f>IFERROR(N187/W187, "--")</f>
        <v>6.6701215947562225E-5</v>
      </c>
      <c r="T187" s="205">
        <v>10</v>
      </c>
      <c r="U187" s="206">
        <v>10</v>
      </c>
      <c r="V187" s="206">
        <v>10</v>
      </c>
      <c r="W187" s="207">
        <v>10</v>
      </c>
    </row>
    <row r="188" spans="2:23" ht="15" thickBot="1">
      <c r="B188" s="201" t="s">
        <v>201</v>
      </c>
      <c r="C188" s="202" t="s">
        <v>70</v>
      </c>
      <c r="D188" s="202" t="s">
        <v>129</v>
      </c>
      <c r="E188" s="681"/>
      <c r="F188" s="681"/>
      <c r="G188" s="678"/>
      <c r="H188" s="670"/>
      <c r="I188" s="670"/>
      <c r="J188" s="658"/>
      <c r="K188" s="660"/>
      <c r="L188" s="650"/>
      <c r="M188" s="656"/>
      <c r="N188" s="652"/>
      <c r="O188" s="562"/>
      <c r="P188" s="589" t="str">
        <f>CONCATENATE("(APF ",U187,")")</f>
        <v>(APF 10)</v>
      </c>
      <c r="Q188" s="589" t="str">
        <f>CONCATENATE("(APF ",V187,")")</f>
        <v>(APF 10)</v>
      </c>
      <c r="R188" s="589" t="str">
        <f>CONCATENATE("(APF ",W187,")")</f>
        <v>(APF 10)</v>
      </c>
      <c r="T188" s="209" t="s">
        <v>134</v>
      </c>
      <c r="U188" s="210" t="s">
        <v>134</v>
      </c>
      <c r="V188" s="210" t="s">
        <v>134</v>
      </c>
      <c r="W188" s="211" t="s">
        <v>134</v>
      </c>
    </row>
    <row r="189" spans="2:23" ht="15.6" thickTop="1" thickBot="1">
      <c r="B189" s="201" t="s">
        <v>202</v>
      </c>
      <c r="C189" s="202" t="s">
        <v>70</v>
      </c>
      <c r="D189" s="202" t="s">
        <v>129</v>
      </c>
      <c r="E189" s="681"/>
      <c r="F189" s="681"/>
      <c r="G189" s="678"/>
      <c r="H189" s="668" t="s">
        <v>154</v>
      </c>
      <c r="I189" s="653" t="s">
        <v>108</v>
      </c>
      <c r="J189" s="657" t="s">
        <v>75</v>
      </c>
      <c r="K189" s="586"/>
      <c r="L189" s="649">
        <f>IFERROR(VLOOKUP($D189,$Y$9:$AB$9,2,FALSE)/IF($D189="Inhalation",IF($J189="Central Tendency",SUMIFS('Inhalation Exposure'!$O$5:$O$162,'Inhalation Exposure'!$B$5:$B$162,$B189,'Inhalation Exposure'!$D$5:$D$162,$C189),SUMIFS('Inhalation Exposure'!$N$5:$N$162,'Inhalation Exposure'!$B$5:$B$162,$B189,'Inhalation Exposure'!$D$5:$D$162,$C189))),"--")</f>
        <v>64.662756598240463</v>
      </c>
      <c r="M189" s="655">
        <f>IFERROR(VLOOKUP($D189,$Y$9:$AB$9,3,FALSE)/IF($D189="Inhalation",IF($J189="Central Tendency",SUMIFS('Inhalation Exposure'!$Q$5:$Q$162,'Inhalation Exposure'!$B$5:$B$162,$B189,'Inhalation Exposure'!$D$5:$D$162,$C189),SUMIFS('Inhalation Exposure'!$P$5:$P$162,'Inhalation Exposure'!$B$5:$B$162,$B189,'Inhalation Exposure'!$D$5:$D$162,$C189))),"--")</f>
        <v>786.73020527859228</v>
      </c>
      <c r="N189" s="651">
        <f>IFERROR(VLOOKUP($D189,$Y$9:$AB$9,4,FALSE)*IF($D189="Inhalation",IF($J189="Central Tendency",SUMIFS('Inhalation Exposure'!$S$5:$S$162,'Inhalation Exposure'!$B$5:$B$162,$B189,'Inhalation Exposure'!$D$5:$D$162,$C189),SUMIFS('Inhalation Exposure'!$R$5:$R$162,'Inhalation Exposure'!$B$5:$B$162,$B189,'Inhalation Exposure'!$D$5:$D$162,$C189))),"--")</f>
        <v>5.0137899543379E-6</v>
      </c>
      <c r="O189" s="562"/>
      <c r="P189" s="553">
        <f>IFERROR(L189*U189, "--")</f>
        <v>646.62756598240458</v>
      </c>
      <c r="Q189" s="553">
        <f>IFERROR(M189*V189, "--")</f>
        <v>7867.3020527859226</v>
      </c>
      <c r="R189" s="554">
        <f>IFERROR(N189/W189, "--")</f>
        <v>5.0137899543379004E-7</v>
      </c>
      <c r="T189" s="212">
        <v>10</v>
      </c>
      <c r="U189" s="213">
        <v>10</v>
      </c>
      <c r="V189" s="213">
        <v>10</v>
      </c>
      <c r="W189" s="214">
        <v>10</v>
      </c>
    </row>
    <row r="190" spans="2:23" ht="15" thickBot="1">
      <c r="B190" s="201" t="s">
        <v>202</v>
      </c>
      <c r="C190" s="202" t="s">
        <v>70</v>
      </c>
      <c r="D190" s="202" t="s">
        <v>129</v>
      </c>
      <c r="E190" s="681"/>
      <c r="F190" s="681"/>
      <c r="G190" s="678"/>
      <c r="H190" s="669"/>
      <c r="I190" s="669"/>
      <c r="J190" s="662"/>
      <c r="K190" s="586"/>
      <c r="L190" s="650"/>
      <c r="M190" s="656"/>
      <c r="N190" s="652"/>
      <c r="O190" s="562"/>
      <c r="P190" s="588" t="str">
        <f>CONCATENATE("(APF ",U189,")")</f>
        <v>(APF 10)</v>
      </c>
      <c r="Q190" s="588" t="str">
        <f>CONCATENATE("(APF ",V189,")")</f>
        <v>(APF 10)</v>
      </c>
      <c r="R190" s="588" t="str">
        <f>CONCATENATE("(APF ",W189,")")</f>
        <v>(APF 10)</v>
      </c>
      <c r="T190" s="216" t="s">
        <v>134</v>
      </c>
      <c r="U190" s="217" t="s">
        <v>134</v>
      </c>
      <c r="V190" s="217" t="s">
        <v>134</v>
      </c>
      <c r="W190" s="218" t="s">
        <v>134</v>
      </c>
    </row>
    <row r="191" spans="2:23" ht="15" thickBot="1">
      <c r="B191" s="201" t="s">
        <v>202</v>
      </c>
      <c r="C191" s="202" t="s">
        <v>70</v>
      </c>
      <c r="D191" s="202" t="s">
        <v>129</v>
      </c>
      <c r="E191" s="681"/>
      <c r="F191" s="681"/>
      <c r="G191" s="678"/>
      <c r="H191" s="669"/>
      <c r="I191" s="669"/>
      <c r="J191" s="657" t="s">
        <v>135</v>
      </c>
      <c r="K191" s="586"/>
      <c r="L191" s="649">
        <f>IFERROR(VLOOKUP($D191,$Y$9:$AB$9,2,FALSE)/IF($D191="Inhalation",IF($J191="Central Tendency",SUMIFS('Inhalation Exposure'!$O$5:$O$162,'Inhalation Exposure'!$B$5:$B$162,$B191,'Inhalation Exposure'!$D$5:$D$162,$C191),SUMIFS('Inhalation Exposure'!$N$5:$N$162,'Inhalation Exposure'!$B$5:$B$162,$B191,'Inhalation Exposure'!$D$5:$D$162,$C191))),"--")</f>
        <v>35.621970920840063</v>
      </c>
      <c r="M191" s="655">
        <f>IFERROR(VLOOKUP($D191,$Y$9:$AB$9,3,FALSE)/IF($D191="Inhalation",IF($J191="Central Tendency",SUMIFS('Inhalation Exposure'!$Q$5:$Q$162,'Inhalation Exposure'!$B$5:$B$162,$B191,'Inhalation Exposure'!$D$5:$D$162,$C191),SUMIFS('Inhalation Exposure'!$P$5:$P$162,'Inhalation Exposure'!$B$5:$B$162,$B191,'Inhalation Exposure'!$D$5:$D$162,$C191))),"--")</f>
        <v>433.40064620355417</v>
      </c>
      <c r="N191" s="651">
        <f>IFERROR(VLOOKUP($D191,$Y$9:$AB$9,4,FALSE)*IF($D191="Inhalation",IF($J191="Central Tendency",SUMIFS('Inhalation Exposure'!$S$5:$S$162,'Inhalation Exposure'!$B$5:$B$162,$B191,'Inhalation Exposure'!$D$5:$D$162,$C191),SUMIFS('Inhalation Exposure'!$R$5:$R$162,'Inhalation Exposure'!$B$5:$B$162,$B191,'Inhalation Exposure'!$D$5:$D$162,$C191))),"--")</f>
        <v>1.1743585211371335E-5</v>
      </c>
      <c r="O191" s="562"/>
      <c r="P191" s="553">
        <f>IFERROR(L191*U191, "--")</f>
        <v>356.21970920840062</v>
      </c>
      <c r="Q191" s="553">
        <f>IFERROR(M191*V191, "--")</f>
        <v>4334.0064620355415</v>
      </c>
      <c r="R191" s="554">
        <f>IFERROR(N191/W191, "--")</f>
        <v>1.1743585211371335E-6</v>
      </c>
      <c r="T191" s="205">
        <v>10</v>
      </c>
      <c r="U191" s="206">
        <v>10</v>
      </c>
      <c r="V191" s="206">
        <v>10</v>
      </c>
      <c r="W191" s="207">
        <v>10</v>
      </c>
    </row>
    <row r="192" spans="2:23" ht="15" thickBot="1">
      <c r="B192" s="201" t="s">
        <v>202</v>
      </c>
      <c r="C192" s="202" t="s">
        <v>70</v>
      </c>
      <c r="D192" s="202" t="s">
        <v>129</v>
      </c>
      <c r="E192" s="681"/>
      <c r="F192" s="681"/>
      <c r="G192" s="678"/>
      <c r="H192" s="670"/>
      <c r="I192" s="670"/>
      <c r="J192" s="658"/>
      <c r="K192" s="586"/>
      <c r="L192" s="650"/>
      <c r="M192" s="656"/>
      <c r="N192" s="652"/>
      <c r="O192" s="562"/>
      <c r="P192" s="589" t="str">
        <f>CONCATENATE("(APF ",U191,")")</f>
        <v>(APF 10)</v>
      </c>
      <c r="Q192" s="589" t="str">
        <f>CONCATENATE("(APF ",V191,")")</f>
        <v>(APF 10)</v>
      </c>
      <c r="R192" s="589" t="str">
        <f>CONCATENATE("(APF ",W191,")")</f>
        <v>(APF 10)</v>
      </c>
      <c r="T192" s="209" t="s">
        <v>134</v>
      </c>
      <c r="U192" s="210" t="s">
        <v>134</v>
      </c>
      <c r="V192" s="210" t="s">
        <v>134</v>
      </c>
      <c r="W192" s="211" t="s">
        <v>134</v>
      </c>
    </row>
    <row r="193" spans="2:23" ht="15.6" thickTop="1" thickBot="1">
      <c r="B193" s="201" t="s">
        <v>203</v>
      </c>
      <c r="C193" s="202" t="s">
        <v>70</v>
      </c>
      <c r="D193" s="202" t="s">
        <v>129</v>
      </c>
      <c r="E193" s="681"/>
      <c r="F193" s="681"/>
      <c r="G193" s="678"/>
      <c r="H193" s="668" t="s">
        <v>156</v>
      </c>
      <c r="I193" s="653" t="s">
        <v>108</v>
      </c>
      <c r="J193" s="657" t="s">
        <v>75</v>
      </c>
      <c r="K193" s="586"/>
      <c r="L193" s="649">
        <f>IFERROR(VLOOKUP($D193,$Y$9:$AB$9,2,FALSE)/IF($D193="Inhalation",IF($J193="Central Tendency",SUMIFS('Inhalation Exposure'!$O$5:$O$162,'Inhalation Exposure'!$B$5:$B$162,$B193,'Inhalation Exposure'!$D$5:$D$162,$C193),SUMIFS('Inhalation Exposure'!$N$5:$N$162,'Inhalation Exposure'!$B$5:$B$162,$B193,'Inhalation Exposure'!$D$5:$D$162,$C193))),"--")</f>
        <v>465.79370715363314</v>
      </c>
      <c r="M193" s="655">
        <f>IFERROR(VLOOKUP($D193,$Y$9:$AB$9,3,FALSE)/IF($D193="Inhalation",IF($J193="Central Tendency",SUMIFS('Inhalation Exposure'!$Q$5:$Q$162,'Inhalation Exposure'!$B$5:$B$162,$B193,'Inhalation Exposure'!$D$5:$D$162,$C193),SUMIFS('Inhalation Exposure'!$P$5:$P$162,'Inhalation Exposure'!$B$5:$B$162,$B193,'Inhalation Exposure'!$D$5:$D$162,$C193))),"--")</f>
        <v>5667.1567703692026</v>
      </c>
      <c r="N193" s="651">
        <f>IFERROR(VLOOKUP($D193,$Y$9:$AB$9,4,FALSE)*IF($D193="Inhalation",IF($J193="Central Tendency",SUMIFS('Inhalation Exposure'!$S$5:$S$162,'Inhalation Exposure'!$B$5:$B$162,$B193,'Inhalation Exposure'!$D$5:$D$162,$C193),SUMIFS('Inhalation Exposure'!$R$5:$R$162,'Inhalation Exposure'!$B$5:$B$162,$B193,'Inhalation Exposure'!$D$5:$D$162,$C193))),"--")</f>
        <v>6.9602803660273979E-7</v>
      </c>
      <c r="O193" s="562"/>
      <c r="P193" s="553">
        <f>IFERROR(L193*U193, "--")</f>
        <v>4657.9370715363311</v>
      </c>
      <c r="Q193" s="553">
        <f>IFERROR(M193*V193, "--")</f>
        <v>56671.567703692024</v>
      </c>
      <c r="R193" s="554">
        <f>IFERROR(N193/W193, "--")</f>
        <v>6.9602803660273979E-8</v>
      </c>
      <c r="T193" s="212">
        <v>10</v>
      </c>
      <c r="U193" s="213">
        <v>10</v>
      </c>
      <c r="V193" s="213">
        <v>10</v>
      </c>
      <c r="W193" s="214">
        <v>10</v>
      </c>
    </row>
    <row r="194" spans="2:23" ht="15" thickBot="1">
      <c r="B194" s="201" t="s">
        <v>203</v>
      </c>
      <c r="C194" s="202" t="s">
        <v>70</v>
      </c>
      <c r="D194" s="202" t="s">
        <v>129</v>
      </c>
      <c r="E194" s="681"/>
      <c r="F194" s="681"/>
      <c r="G194" s="678"/>
      <c r="H194" s="669"/>
      <c r="I194" s="669"/>
      <c r="J194" s="662"/>
      <c r="K194" s="586"/>
      <c r="L194" s="650"/>
      <c r="M194" s="656"/>
      <c r="N194" s="652"/>
      <c r="O194" s="562"/>
      <c r="P194" s="588" t="str">
        <f>CONCATENATE("(APF ",U193,")")</f>
        <v>(APF 10)</v>
      </c>
      <c r="Q194" s="588" t="str">
        <f>CONCATENATE("(APF ",V193,")")</f>
        <v>(APF 10)</v>
      </c>
      <c r="R194" s="588" t="str">
        <f>CONCATENATE("(APF ",W193,")")</f>
        <v>(APF 10)</v>
      </c>
      <c r="T194" s="216" t="s">
        <v>134</v>
      </c>
      <c r="U194" s="217" t="s">
        <v>134</v>
      </c>
      <c r="V194" s="217" t="s">
        <v>134</v>
      </c>
      <c r="W194" s="218" t="s">
        <v>134</v>
      </c>
    </row>
    <row r="195" spans="2:23" ht="15" thickBot="1">
      <c r="B195" s="201" t="s">
        <v>203</v>
      </c>
      <c r="C195" s="202" t="s">
        <v>70</v>
      </c>
      <c r="D195" s="202" t="s">
        <v>129</v>
      </c>
      <c r="E195" s="681"/>
      <c r="F195" s="681"/>
      <c r="G195" s="678"/>
      <c r="H195" s="669"/>
      <c r="I195" s="669"/>
      <c r="J195" s="657" t="s">
        <v>135</v>
      </c>
      <c r="K195" s="586"/>
      <c r="L195" s="655">
        <f>IFERROR(VLOOKUP($D195,$Y$9:$AB$9,2,FALSE)/IF($D195="Inhalation",IF($J195="Central Tendency",SUMIFS('Inhalation Exposure'!$O$5:$O$162,'Inhalation Exposure'!$B$5:$B$162,$B195,'Inhalation Exposure'!$D$5:$D$162,$C195),SUMIFS('Inhalation Exposure'!$N$5:$N$162,'Inhalation Exposure'!$B$5:$B$162,$B195,'Inhalation Exposure'!$D$5:$D$162,$C195))),"--")</f>
        <v>1.5420458434603195</v>
      </c>
      <c r="M195" s="655">
        <f>IFERROR(VLOOKUP($D195,$Y$9:$AB$9,3,FALSE)/IF($D195="Inhalation",IF($J195="Central Tendency",SUMIFS('Inhalation Exposure'!$Q$5:$Q$162,'Inhalation Exposure'!$B$5:$B$162,$B195,'Inhalation Exposure'!$D$5:$D$162,$C195),SUMIFS('Inhalation Exposure'!$P$5:$P$162,'Inhalation Exposure'!$B$5:$B$162,$B195,'Inhalation Exposure'!$D$5:$D$162,$C195))),"--")</f>
        <v>18.761557762100558</v>
      </c>
      <c r="N195" s="651">
        <f>IFERROR(VLOOKUP($D195,$Y$9:$AB$9,4,FALSE)*IF($D195="Inhalation",IF($J195="Central Tendency",SUMIFS('Inhalation Exposure'!$S$5:$S$162,'Inhalation Exposure'!$B$5:$B$162,$B195,'Inhalation Exposure'!$D$5:$D$162,$C195),SUMIFS('Inhalation Exposure'!$R$5:$R$162,'Inhalation Exposure'!$B$5:$B$162,$B195,'Inhalation Exposure'!$D$5:$D$162,$C195))),"--")</f>
        <v>2.7128224020055977E-4</v>
      </c>
      <c r="O195" s="562"/>
      <c r="P195" s="553">
        <f>IFERROR(L195*U195, "--")</f>
        <v>38.551146086507984</v>
      </c>
      <c r="Q195" s="553">
        <f>IFERROR(M195*V195, "--")</f>
        <v>187.61557762100557</v>
      </c>
      <c r="R195" s="554">
        <f>IFERROR(N195/W195, "--")</f>
        <v>2.7128224020055976E-5</v>
      </c>
      <c r="T195" s="205">
        <v>10</v>
      </c>
      <c r="U195" s="206">
        <v>25</v>
      </c>
      <c r="V195" s="206">
        <v>10</v>
      </c>
      <c r="W195" s="207">
        <v>10</v>
      </c>
    </row>
    <row r="196" spans="2:23" ht="15" thickBot="1">
      <c r="B196" s="201" t="s">
        <v>203</v>
      </c>
      <c r="C196" s="202" t="s">
        <v>70</v>
      </c>
      <c r="D196" s="202" t="s">
        <v>129</v>
      </c>
      <c r="E196" s="681"/>
      <c r="F196" s="681"/>
      <c r="G196" s="678"/>
      <c r="H196" s="670"/>
      <c r="I196" s="670"/>
      <c r="J196" s="658"/>
      <c r="K196" s="586"/>
      <c r="L196" s="656"/>
      <c r="M196" s="656"/>
      <c r="N196" s="652"/>
      <c r="O196" s="562"/>
      <c r="P196" s="589" t="str">
        <f>CONCATENATE("(APF ",U195,")")</f>
        <v>(APF 25)</v>
      </c>
      <c r="Q196" s="589" t="str">
        <f>CONCATENATE("(APF ",V195,")")</f>
        <v>(APF 10)</v>
      </c>
      <c r="R196" s="589" t="str">
        <f>CONCATENATE("(APF ",W195,")")</f>
        <v>(APF 10)</v>
      </c>
      <c r="T196" s="209" t="s">
        <v>134</v>
      </c>
      <c r="U196" s="210" t="s">
        <v>134</v>
      </c>
      <c r="V196" s="210" t="s">
        <v>134</v>
      </c>
      <c r="W196" s="211" t="s">
        <v>134</v>
      </c>
    </row>
    <row r="197" spans="2:23" ht="15.6" thickTop="1" thickBot="1">
      <c r="B197" s="201" t="s">
        <v>204</v>
      </c>
      <c r="C197" s="288" t="s">
        <v>70</v>
      </c>
      <c r="D197" s="202" t="s">
        <v>129</v>
      </c>
      <c r="E197" s="681"/>
      <c r="F197" s="681"/>
      <c r="G197" s="678"/>
      <c r="H197" s="668" t="s">
        <v>158</v>
      </c>
      <c r="I197" s="653" t="s">
        <v>108</v>
      </c>
      <c r="J197" s="657" t="s">
        <v>75</v>
      </c>
      <c r="K197" s="659"/>
      <c r="L197" s="655">
        <f>IFERROR(VLOOKUP($D197,$Y$9:$AB$9,2,FALSE)/IF($D197="Inhalation",IF($J197="Central Tendency",SUMIFS('Inhalation Exposure'!$O$5:$O$162,'Inhalation Exposure'!$B$5:$B$162,$B197,'Inhalation Exposure'!$D$5:$D$162,$C197),SUMIFS('Inhalation Exposure'!$N$5:$N$162,'Inhalation Exposure'!$B$5:$B$162,$B197,'Inhalation Exposure'!$D$5:$D$162,$C197))),"--")</f>
        <v>13861.926411716189</v>
      </c>
      <c r="M197" s="655">
        <f>IFERROR(VLOOKUP($D197,$Y$9:$AB$9,3,FALSE)/IF($D197="Inhalation",IF($J197="Central Tendency",SUMIFS('Inhalation Exposure'!$Q$5:$Q$162,'Inhalation Exposure'!$B$5:$B$162,$B197,'Inhalation Exposure'!$D$5:$D$162,$C197),SUMIFS('Inhalation Exposure'!$P$5:$P$162,'Inhalation Exposure'!$B$5:$B$162,$B197,'Inhalation Exposure'!$D$5:$D$162,$C197))),"--")</f>
        <v>14841.502544810799</v>
      </c>
      <c r="N197" s="651">
        <f>IFERROR(VLOOKUP($D197,$Y$9:$AB$9,4,FALSE)*IF($D197="Inhalation",IF($J197="Central Tendency",SUMIFS('Inhalation Exposure'!$S$5:$S$162,'Inhalation Exposure'!$B$5:$B$162,$B197,'Inhalation Exposure'!$D$5:$D$162,$C197),SUMIFS('Inhalation Exposure'!$R$5:$R$162,'Inhalation Exposure'!$B$5:$B$162,$B197,'Inhalation Exposure'!$D$5:$D$162,$C197))),"--")</f>
        <v>2.6577497716894975E-7</v>
      </c>
      <c r="O197" s="562"/>
      <c r="P197" s="553">
        <f>IFERROR(L197*U197, "--")</f>
        <v>138619.26411716189</v>
      </c>
      <c r="Q197" s="553">
        <f>IFERROR(M197*V197, "--")</f>
        <v>148415.02544810798</v>
      </c>
      <c r="R197" s="554">
        <f>IFERROR(N197/W197, "--")</f>
        <v>2.6577497716894974E-8</v>
      </c>
      <c r="T197" s="212">
        <v>10</v>
      </c>
      <c r="U197" s="213">
        <v>10</v>
      </c>
      <c r="V197" s="213">
        <v>10</v>
      </c>
      <c r="W197" s="214">
        <v>10</v>
      </c>
    </row>
    <row r="198" spans="2:23" ht="15" thickBot="1">
      <c r="B198" s="201" t="s">
        <v>204</v>
      </c>
      <c r="C198" s="288" t="s">
        <v>70</v>
      </c>
      <c r="D198" s="202" t="s">
        <v>129</v>
      </c>
      <c r="E198" s="681"/>
      <c r="F198" s="681"/>
      <c r="G198" s="678"/>
      <c r="H198" s="669"/>
      <c r="I198" s="669"/>
      <c r="J198" s="662"/>
      <c r="K198" s="660"/>
      <c r="L198" s="656"/>
      <c r="M198" s="656"/>
      <c r="N198" s="652"/>
      <c r="O198" s="562"/>
      <c r="P198" s="588" t="str">
        <f>CONCATENATE("(APF ",U197,")")</f>
        <v>(APF 10)</v>
      </c>
      <c r="Q198" s="588" t="str">
        <f>CONCATENATE("(APF ",V197,")")</f>
        <v>(APF 10)</v>
      </c>
      <c r="R198" s="588" t="str">
        <f>CONCATENATE("(APF ",W197,")")</f>
        <v>(APF 10)</v>
      </c>
      <c r="T198" s="216" t="s">
        <v>134</v>
      </c>
      <c r="U198" s="217" t="s">
        <v>134</v>
      </c>
      <c r="V198" s="217" t="s">
        <v>134</v>
      </c>
      <c r="W198" s="218" t="s">
        <v>134</v>
      </c>
    </row>
    <row r="199" spans="2:23" ht="15" thickBot="1">
      <c r="B199" s="201" t="s">
        <v>204</v>
      </c>
      <c r="C199" s="288" t="s">
        <v>70</v>
      </c>
      <c r="D199" s="202" t="s">
        <v>129</v>
      </c>
      <c r="E199" s="681"/>
      <c r="F199" s="681"/>
      <c r="G199" s="678"/>
      <c r="H199" s="669"/>
      <c r="I199" s="669"/>
      <c r="J199" s="657" t="s">
        <v>135</v>
      </c>
      <c r="K199" s="659"/>
      <c r="L199" s="655">
        <f>IFERROR(VLOOKUP($D199,$Y$9:$AB$9,2,FALSE)/IF($D199="Inhalation",IF($J199="Central Tendency",SUMIFS('Inhalation Exposure'!$O$5:$O$162,'Inhalation Exposure'!$B$5:$B$162,$B199,'Inhalation Exposure'!$D$5:$D$162,$C199),SUMIFS('Inhalation Exposure'!$N$5:$N$162,'Inhalation Exposure'!$B$5:$B$162,$B199,'Inhalation Exposure'!$D$5:$D$162,$C199))),"--")</f>
        <v>37.608210872658404</v>
      </c>
      <c r="M199" s="655">
        <f>IFERROR(VLOOKUP($D199,$Y$9:$AB$9,3,FALSE)/IF($D199="Inhalation",IF($J199="Central Tendency",SUMIFS('Inhalation Exposure'!$Q$5:$Q$162,'Inhalation Exposure'!$B$5:$B$162,$B199,'Inhalation Exposure'!$D$5:$D$162,$C199),SUMIFS('Inhalation Exposure'!$P$5:$P$162,'Inhalation Exposure'!$B$5:$B$162,$B199,'Inhalation Exposure'!$D$5:$D$162,$C199))),"--")</f>
        <v>40.265857774326271</v>
      </c>
      <c r="N199" s="651">
        <f>IFERROR(VLOOKUP($D199,$Y$9:$AB$9,4,FALSE)*IF($D199="Inhalation",IF($J199="Central Tendency",SUMIFS('Inhalation Exposure'!$S$5:$S$162,'Inhalation Exposure'!$B$5:$B$162,$B199,'Inhalation Exposure'!$D$5:$D$162,$C199),SUMIFS('Inhalation Exposure'!$R$5:$R$162,'Inhalation Exposure'!$B$5:$B$162,$B199,'Inhalation Exposure'!$D$5:$D$162,$C199))),"--")</f>
        <v>1.2640181286787449E-4</v>
      </c>
      <c r="O199" s="562"/>
      <c r="P199" s="553">
        <f>IFERROR(L199*U199, "--")</f>
        <v>376.08210872658401</v>
      </c>
      <c r="Q199" s="553">
        <f>IFERROR(M199*V199, "--")</f>
        <v>402.6585777432627</v>
      </c>
      <c r="R199" s="554">
        <f>IFERROR(N199/W199, "--")</f>
        <v>1.2640181286787449E-5</v>
      </c>
      <c r="T199" s="205">
        <v>10</v>
      </c>
      <c r="U199" s="206">
        <v>10</v>
      </c>
      <c r="V199" s="206">
        <v>10</v>
      </c>
      <c r="W199" s="207">
        <v>10</v>
      </c>
    </row>
    <row r="200" spans="2:23" ht="15" thickBot="1">
      <c r="B200" s="201" t="s">
        <v>204</v>
      </c>
      <c r="C200" s="288" t="s">
        <v>70</v>
      </c>
      <c r="D200" s="202" t="s">
        <v>129</v>
      </c>
      <c r="E200" s="681"/>
      <c r="F200" s="681"/>
      <c r="G200" s="678"/>
      <c r="H200" s="670"/>
      <c r="I200" s="670"/>
      <c r="J200" s="658"/>
      <c r="K200" s="660"/>
      <c r="L200" s="656"/>
      <c r="M200" s="656"/>
      <c r="N200" s="652"/>
      <c r="O200" s="562"/>
      <c r="P200" s="589" t="str">
        <f>CONCATENATE("(APF ",U199,")")</f>
        <v>(APF 10)</v>
      </c>
      <c r="Q200" s="589" t="str">
        <f>CONCATENATE("(APF ",V199,")")</f>
        <v>(APF 10)</v>
      </c>
      <c r="R200" s="589" t="str">
        <f>CONCATENATE("(APF ",W199,")")</f>
        <v>(APF 10)</v>
      </c>
      <c r="T200" s="209" t="s">
        <v>134</v>
      </c>
      <c r="U200" s="210" t="s">
        <v>134</v>
      </c>
      <c r="V200" s="210" t="s">
        <v>134</v>
      </c>
      <c r="W200" s="211" t="s">
        <v>134</v>
      </c>
    </row>
    <row r="201" spans="2:23" ht="15.6" thickTop="1" thickBot="1">
      <c r="B201" s="201" t="s">
        <v>205</v>
      </c>
      <c r="C201" s="288" t="s">
        <v>70</v>
      </c>
      <c r="D201" s="202" t="s">
        <v>129</v>
      </c>
      <c r="E201" s="681"/>
      <c r="F201" s="681"/>
      <c r="G201" s="678"/>
      <c r="H201" s="668" t="s">
        <v>160</v>
      </c>
      <c r="I201" s="653" t="s">
        <v>108</v>
      </c>
      <c r="J201" s="657" t="s">
        <v>75</v>
      </c>
      <c r="K201" s="586"/>
      <c r="L201" s="655">
        <f>IFERROR(VLOOKUP($D201,$Y$9:$AB$9,2,FALSE)/IF($D201="Inhalation",IF($J201="Central Tendency",SUMIFS('Inhalation Exposure'!$O$5:$O$162,'Inhalation Exposure'!$B$5:$B$162,$B201,'Inhalation Exposure'!$D$5:$D$162,$C201),SUMIFS('Inhalation Exposure'!$N$5:$N$162,'Inhalation Exposure'!$B$5:$B$162,$B201,'Inhalation Exposure'!$D$5:$D$162,$C201))),"--")</f>
        <v>689.0625</v>
      </c>
      <c r="M201" s="655">
        <f>IFERROR(VLOOKUP($D201,$Y$9:$AB$9,3,FALSE)/IF($D201="Inhalation",IF($J201="Central Tendency",SUMIFS('Inhalation Exposure'!$Q$5:$Q$162,'Inhalation Exposure'!$B$5:$B$162,$B201,'Inhalation Exposure'!$D$5:$D$162,$C201),SUMIFS('Inhalation Exposure'!$P$5:$P$162,'Inhalation Exposure'!$B$5:$B$162,$B201,'Inhalation Exposure'!$D$5:$D$162,$C201))),"--")</f>
        <v>8383.59375</v>
      </c>
      <c r="N201" s="651">
        <f>IFERROR(VLOOKUP($D201,$Y$9:$AB$9,4,FALSE)*IF($D201="Inhalation",IF($J201="Central Tendency",SUMIFS('Inhalation Exposure'!$S$5:$S$162,'Inhalation Exposure'!$B$5:$B$162,$B201,'Inhalation Exposure'!$D$5:$D$162,$C201),SUMIFS('Inhalation Exposure'!$R$5:$R$162,'Inhalation Exposure'!$B$5:$B$162,$B201,'Inhalation Exposure'!$D$5:$D$162,$C201))),"--")</f>
        <v>4.7050228310502288E-7</v>
      </c>
      <c r="O201" s="562"/>
      <c r="P201" s="553">
        <f>IFERROR(L201*U201, "--")</f>
        <v>6890.625</v>
      </c>
      <c r="Q201" s="553">
        <f>IFERROR(M201*V201, "--")</f>
        <v>83835.9375</v>
      </c>
      <c r="R201" s="554">
        <f>IFERROR(N201/W201, "--")</f>
        <v>4.7050228310502288E-8</v>
      </c>
      <c r="T201" s="212">
        <v>10</v>
      </c>
      <c r="U201" s="213">
        <v>10</v>
      </c>
      <c r="V201" s="213">
        <v>10</v>
      </c>
      <c r="W201" s="214">
        <v>10</v>
      </c>
    </row>
    <row r="202" spans="2:23" ht="15" thickBot="1">
      <c r="B202" s="201" t="s">
        <v>205</v>
      </c>
      <c r="C202" s="288" t="s">
        <v>70</v>
      </c>
      <c r="D202" s="202" t="s">
        <v>129</v>
      </c>
      <c r="E202" s="681"/>
      <c r="F202" s="681"/>
      <c r="G202" s="678"/>
      <c r="H202" s="669"/>
      <c r="I202" s="669"/>
      <c r="J202" s="662"/>
      <c r="K202" s="586"/>
      <c r="L202" s="656"/>
      <c r="M202" s="656"/>
      <c r="N202" s="652"/>
      <c r="O202" s="562"/>
      <c r="P202" s="588" t="str">
        <f>CONCATENATE("(APF ",U201,")")</f>
        <v>(APF 10)</v>
      </c>
      <c r="Q202" s="588" t="str">
        <f>CONCATENATE("(APF ",V201,")")</f>
        <v>(APF 10)</v>
      </c>
      <c r="R202" s="588" t="str">
        <f>CONCATENATE("(APF ",W201,")")</f>
        <v>(APF 10)</v>
      </c>
      <c r="T202" s="216" t="s">
        <v>134</v>
      </c>
      <c r="U202" s="217" t="s">
        <v>134</v>
      </c>
      <c r="V202" s="217" t="s">
        <v>134</v>
      </c>
      <c r="W202" s="218" t="s">
        <v>134</v>
      </c>
    </row>
    <row r="203" spans="2:23" ht="15" thickBot="1">
      <c r="B203" s="201" t="s">
        <v>205</v>
      </c>
      <c r="C203" s="288" t="s">
        <v>70</v>
      </c>
      <c r="D203" s="202" t="s">
        <v>129</v>
      </c>
      <c r="E203" s="681"/>
      <c r="F203" s="681"/>
      <c r="G203" s="678"/>
      <c r="H203" s="669"/>
      <c r="I203" s="669"/>
      <c r="J203" s="657" t="s">
        <v>135</v>
      </c>
      <c r="K203" s="586"/>
      <c r="L203" s="655">
        <f>IFERROR(VLOOKUP($D203,$Y$9:$AB$9,2,FALSE)/IF($D203="Inhalation",IF($J203="Central Tendency",SUMIFS('Inhalation Exposure'!$O$5:$O$162,'Inhalation Exposure'!$B$5:$B$162,$B203,'Inhalation Exposure'!$D$5:$D$162,$C203),SUMIFS('Inhalation Exposure'!$N$5:$N$162,'Inhalation Exposure'!$B$5:$B$162,$B203,'Inhalation Exposure'!$D$5:$D$162,$C203))),"--")</f>
        <v>164.55223880597015</v>
      </c>
      <c r="M203" s="655">
        <f>IFERROR(VLOOKUP($D203,$Y$9:$AB$9,3,FALSE)/IF($D203="Inhalation",IF($J203="Central Tendency",SUMIFS('Inhalation Exposure'!$Q$5:$Q$162,'Inhalation Exposure'!$B$5:$B$162,$B203,'Inhalation Exposure'!$D$5:$D$162,$C203),SUMIFS('Inhalation Exposure'!$P$5:$P$162,'Inhalation Exposure'!$B$5:$B$162,$B203,'Inhalation Exposure'!$D$5:$D$162,$C203))),"--")</f>
        <v>2002.0522388059703</v>
      </c>
      <c r="N203" s="651">
        <f>IFERROR(VLOOKUP($D203,$Y$9:$AB$9,4,FALSE)*IF($D203="Inhalation",IF($J203="Central Tendency",SUMIFS('Inhalation Exposure'!$S$5:$S$162,'Inhalation Exposure'!$B$5:$B$162,$B203,'Inhalation Exposure'!$D$5:$D$162,$C203),SUMIFS('Inhalation Exposure'!$R$5:$R$162,'Inhalation Exposure'!$B$5:$B$162,$B203,'Inhalation Exposure'!$D$5:$D$162,$C203))),"--")</f>
        <v>2.5422300780674624E-6</v>
      </c>
      <c r="O203" s="562"/>
      <c r="P203" s="553">
        <f>IFERROR(L203*U203, "--")</f>
        <v>1645.5223880597014</v>
      </c>
      <c r="Q203" s="553">
        <f>IFERROR(M203*V203, "--")</f>
        <v>20020.522388059704</v>
      </c>
      <c r="R203" s="554">
        <f>IFERROR(N203/W203, "--")</f>
        <v>2.5422300780674622E-7</v>
      </c>
      <c r="T203" s="205">
        <v>10</v>
      </c>
      <c r="U203" s="206">
        <v>10</v>
      </c>
      <c r="V203" s="206">
        <v>10</v>
      </c>
      <c r="W203" s="207">
        <v>10</v>
      </c>
    </row>
    <row r="204" spans="2:23" ht="15" thickBot="1">
      <c r="B204" s="201" t="s">
        <v>205</v>
      </c>
      <c r="C204" s="288" t="s">
        <v>70</v>
      </c>
      <c r="D204" s="202" t="s">
        <v>129</v>
      </c>
      <c r="E204" s="681"/>
      <c r="F204" s="681"/>
      <c r="G204" s="678"/>
      <c r="H204" s="670"/>
      <c r="I204" s="670"/>
      <c r="J204" s="658"/>
      <c r="K204" s="586"/>
      <c r="L204" s="656"/>
      <c r="M204" s="656"/>
      <c r="N204" s="652"/>
      <c r="O204" s="562"/>
      <c r="P204" s="589" t="str">
        <f>CONCATENATE("(APF ",U203,")")</f>
        <v>(APF 10)</v>
      </c>
      <c r="Q204" s="589" t="str">
        <f>CONCATENATE("(APF ",V203,")")</f>
        <v>(APF 10)</v>
      </c>
      <c r="R204" s="589" t="str">
        <f>CONCATENATE("(APF ",W203,")")</f>
        <v>(APF 10)</v>
      </c>
      <c r="T204" s="209" t="s">
        <v>134</v>
      </c>
      <c r="U204" s="210" t="s">
        <v>134</v>
      </c>
      <c r="V204" s="210" t="s">
        <v>134</v>
      </c>
      <c r="W204" s="211" t="s">
        <v>134</v>
      </c>
    </row>
    <row r="205" spans="2:23" ht="15.6" thickTop="1" thickBot="1">
      <c r="B205" s="201" t="s">
        <v>206</v>
      </c>
      <c r="C205" s="288" t="s">
        <v>70</v>
      </c>
      <c r="D205" s="202" t="s">
        <v>129</v>
      </c>
      <c r="E205" s="681"/>
      <c r="F205" s="681"/>
      <c r="G205" s="678"/>
      <c r="H205" s="668" t="s">
        <v>162</v>
      </c>
      <c r="I205" s="653" t="s">
        <v>108</v>
      </c>
      <c r="J205" s="657" t="s">
        <v>75</v>
      </c>
      <c r="K205" s="586"/>
      <c r="L205" s="655">
        <f>IFERROR(VLOOKUP($D205,$Y$9:$AB$9,2,FALSE)/IF($D205="Inhalation",IF($J205="Central Tendency",SUMIFS('Inhalation Exposure'!$O$5:$O$162,'Inhalation Exposure'!$B$5:$B$162,$B205,'Inhalation Exposure'!$D$5:$D$162,$C205),SUMIFS('Inhalation Exposure'!$N$5:$N$162,'Inhalation Exposure'!$B$5:$B$162,$B205,'Inhalation Exposure'!$D$5:$D$162,$C205))),"--")</f>
        <v>391791.04477611941</v>
      </c>
      <c r="M205" s="655">
        <f>IFERROR(VLOOKUP($D205,$Y$9:$AB$9,3,FALSE)/IF($D205="Inhalation",IF($J205="Central Tendency",SUMIFS('Inhalation Exposure'!$Q$5:$Q$162,'Inhalation Exposure'!$B$5:$B$162,$B205,'Inhalation Exposure'!$D$5:$D$162,$C205),SUMIFS('Inhalation Exposure'!$P$5:$P$162,'Inhalation Exposure'!$B$5:$B$162,$B205,'Inhalation Exposure'!$D$5:$D$162,$C205))),"--")</f>
        <v>4766791.0447761193</v>
      </c>
      <c r="N205" s="651">
        <f>IFERROR(VLOOKUP($D205,$Y$9:$AB$9,4,FALSE)*IF($D205="Inhalation",IF($J205="Central Tendency",SUMIFS('Inhalation Exposure'!$S$5:$S$162,'Inhalation Exposure'!$B$5:$B$162,$B205,'Inhalation Exposure'!$D$5:$D$162,$C205),SUMIFS('Inhalation Exposure'!$R$5:$R$162,'Inhalation Exposure'!$B$5:$B$162,$B205,'Inhalation Exposure'!$D$5:$D$162,$C205))),"--")</f>
        <v>8.2749589041095902E-10</v>
      </c>
      <c r="O205" s="562"/>
      <c r="P205" s="553">
        <f>IFERROR(L205*U205, "--")</f>
        <v>3917910.4477611938</v>
      </c>
      <c r="Q205" s="553">
        <f>IFERROR(M205*V205, "--")</f>
        <v>47667910.447761193</v>
      </c>
      <c r="R205" s="554">
        <f>IFERROR(N205/W205, "--")</f>
        <v>8.2749589041095897E-11</v>
      </c>
      <c r="T205" s="212">
        <v>10</v>
      </c>
      <c r="U205" s="213">
        <v>10</v>
      </c>
      <c r="V205" s="213">
        <v>10</v>
      </c>
      <c r="W205" s="214">
        <v>10</v>
      </c>
    </row>
    <row r="206" spans="2:23" ht="15" thickBot="1">
      <c r="B206" s="201" t="s">
        <v>206</v>
      </c>
      <c r="C206" s="288" t="s">
        <v>70</v>
      </c>
      <c r="D206" s="202" t="s">
        <v>129</v>
      </c>
      <c r="E206" s="681"/>
      <c r="F206" s="681"/>
      <c r="G206" s="678"/>
      <c r="H206" s="669"/>
      <c r="I206" s="669"/>
      <c r="J206" s="662"/>
      <c r="K206" s="586"/>
      <c r="L206" s="656"/>
      <c r="M206" s="656"/>
      <c r="N206" s="652"/>
      <c r="O206" s="562"/>
      <c r="P206" s="588" t="str">
        <f>CONCATENATE("(APF ",U205,")")</f>
        <v>(APF 10)</v>
      </c>
      <c r="Q206" s="588" t="str">
        <f>CONCATENATE("(APF ",V205,")")</f>
        <v>(APF 10)</v>
      </c>
      <c r="R206" s="588" t="str">
        <f>CONCATENATE("(APF ",W205,")")</f>
        <v>(APF 10)</v>
      </c>
      <c r="T206" s="216" t="s">
        <v>134</v>
      </c>
      <c r="U206" s="217" t="s">
        <v>134</v>
      </c>
      <c r="V206" s="217" t="s">
        <v>134</v>
      </c>
      <c r="W206" s="218" t="s">
        <v>134</v>
      </c>
    </row>
    <row r="207" spans="2:23" ht="15" thickBot="1">
      <c r="B207" s="201" t="s">
        <v>206</v>
      </c>
      <c r="C207" s="288" t="s">
        <v>70</v>
      </c>
      <c r="D207" s="202" t="s">
        <v>129</v>
      </c>
      <c r="E207" s="681"/>
      <c r="F207" s="681"/>
      <c r="G207" s="678"/>
      <c r="H207" s="669"/>
      <c r="I207" s="669"/>
      <c r="J207" s="657" t="s">
        <v>135</v>
      </c>
      <c r="K207" s="586"/>
      <c r="L207" s="649">
        <f>IFERROR(VLOOKUP($D207,$Y$9:$AB$9,2,FALSE)/IF($D207="Inhalation",IF($J207="Central Tendency",SUMIFS('Inhalation Exposure'!$O$5:$O$162,'Inhalation Exposure'!$B$5:$B$162,$B207,'Inhalation Exposure'!$D$5:$D$162,$C207),SUMIFS('Inhalation Exposure'!$N$5:$N$162,'Inhalation Exposure'!$B$5:$B$162,$B207,'Inhalation Exposure'!$D$5:$D$162,$C207))),"--")</f>
        <v>113.19370438320662</v>
      </c>
      <c r="M207" s="649">
        <f>IFERROR(VLOOKUP($D207,$Y$9:$AB$9,3,FALSE)/IF($D207="Inhalation",IF($J207="Central Tendency",SUMIFS('Inhalation Exposure'!$Q$5:$Q$162,'Inhalation Exposure'!$B$5:$B$162,$B207,'Inhalation Exposure'!$D$5:$D$162,$C207),SUMIFS('Inhalation Exposure'!$P$5:$P$162,'Inhalation Exposure'!$B$5:$B$162,$B207,'Inhalation Exposure'!$D$5:$D$162,$C207))),"--")</f>
        <v>1377.1900699956809</v>
      </c>
      <c r="N207" s="664">
        <f>IFERROR(VLOOKUP($D207,$Y$9:$AB$9,4,FALSE)*IF($D207="Inhalation",IF($J207="Central Tendency",SUMIFS('Inhalation Exposure'!$S$5:$S$162,'Inhalation Exposure'!$B$5:$B$162,$B207,'Inhalation Exposure'!$D$5:$D$162,$C207),SUMIFS('Inhalation Exposure'!$R$5:$R$162,'Inhalation Exposure'!$B$5:$B$162,$B207,'Inhalation Exposure'!$D$5:$D$162,$C207))),"--")</f>
        <v>3.6956971519340109E-6</v>
      </c>
      <c r="P207" s="203">
        <f>IFERROR(L207*U207, "--")</f>
        <v>1131.9370438320661</v>
      </c>
      <c r="Q207" s="203">
        <f>IFERROR(M207*V207, "--")</f>
        <v>13771.900699956808</v>
      </c>
      <c r="R207" s="204">
        <f>IFERROR(N207/W207, "--")</f>
        <v>3.6956971519340109E-7</v>
      </c>
      <c r="T207" s="205">
        <v>10</v>
      </c>
      <c r="U207" s="206">
        <v>10</v>
      </c>
      <c r="V207" s="206">
        <v>10</v>
      </c>
      <c r="W207" s="207">
        <v>10</v>
      </c>
    </row>
    <row r="208" spans="2:23" ht="15" thickBot="1">
      <c r="B208" s="201" t="s">
        <v>206</v>
      </c>
      <c r="C208" s="288" t="s">
        <v>70</v>
      </c>
      <c r="D208" s="202" t="s">
        <v>129</v>
      </c>
      <c r="E208" s="681"/>
      <c r="F208" s="681"/>
      <c r="G208" s="678"/>
      <c r="H208" s="670"/>
      <c r="I208" s="670"/>
      <c r="J208" s="658"/>
      <c r="K208" s="586"/>
      <c r="L208" s="650"/>
      <c r="M208" s="650"/>
      <c r="N208" s="665"/>
      <c r="P208" s="584" t="str">
        <f>CONCATENATE("(APF ",U207,")")</f>
        <v>(APF 10)</v>
      </c>
      <c r="Q208" s="584" t="str">
        <f>CONCATENATE("(APF ",V207,")")</f>
        <v>(APF 10)</v>
      </c>
      <c r="R208" s="584" t="str">
        <f>CONCATENATE("(APF ",W207,")")</f>
        <v>(APF 10)</v>
      </c>
      <c r="T208" s="209" t="s">
        <v>134</v>
      </c>
      <c r="U208" s="210" t="s">
        <v>134</v>
      </c>
      <c r="V208" s="210" t="s">
        <v>134</v>
      </c>
      <c r="W208" s="211" t="s">
        <v>134</v>
      </c>
    </row>
    <row r="209" spans="2:23" ht="15" thickBot="1">
      <c r="B209" s="201" t="s">
        <v>207</v>
      </c>
      <c r="C209" s="288" t="s">
        <v>70</v>
      </c>
      <c r="D209" s="202" t="s">
        <v>129</v>
      </c>
      <c r="E209" s="681"/>
      <c r="F209" s="681"/>
      <c r="G209" s="678"/>
      <c r="H209" s="653" t="s">
        <v>164</v>
      </c>
      <c r="I209" s="653" t="s">
        <v>108</v>
      </c>
      <c r="J209" s="657" t="s">
        <v>75</v>
      </c>
      <c r="K209" s="659"/>
      <c r="L209" s="655">
        <f>IFERROR(VLOOKUP($D209,$Y$9:$AB$9,2,FALSE)/IF($D209="Inhalation",IF($J209="Central Tendency",SUMIFS('Inhalation Exposure'!$O$5:$O$162,'Inhalation Exposure'!$B$5:$B$162,$B209,'Inhalation Exposure'!$D$5:$D$162,$C209),SUMIFS('Inhalation Exposure'!$N$5:$N$162,'Inhalation Exposure'!$B$5:$B$162,$B209,'Inhalation Exposure'!$D$5:$D$162,$C209))),"--")</f>
        <v>302.67414044387596</v>
      </c>
      <c r="M209" s="655">
        <f>IFERROR(VLOOKUP($D209,$Y$9:$AB$9,3,FALSE)/IF($D209="Inhalation",IF($J209="Central Tendency",SUMIFS('Inhalation Exposure'!$Q$5:$Q$162,'Inhalation Exposure'!$B$5:$B$162,$B209,'Inhalation Exposure'!$D$5:$D$162,$C209),SUMIFS('Inhalation Exposure'!$P$5:$P$162,'Inhalation Exposure'!$B$5:$B$162,$B209,'Inhalation Exposure'!$D$5:$D$162,$C209))),"--")</f>
        <v>324.06311303524319</v>
      </c>
      <c r="N209" s="651">
        <f>IFERROR(VLOOKUP($D209,$Y$9:$AB$9,4,FALSE)*IF($D209="Inhalation",IF($J209="Central Tendency",SUMIFS('Inhalation Exposure'!$S$5:$S$162,'Inhalation Exposure'!$B$5:$B$162,$B209,'Inhalation Exposure'!$D$5:$D$162,$C209),SUMIFS('Inhalation Exposure'!$R$5:$R$162,'Inhalation Exposure'!$B$5:$B$162,$B209,'Inhalation Exposure'!$D$5:$D$162,$C209))),"--")</f>
        <v>1.2172011689497717E-5</v>
      </c>
      <c r="O209" s="562"/>
      <c r="P209" s="553">
        <f>IFERROR(L209*U209, "--")</f>
        <v>3026.7414044387597</v>
      </c>
      <c r="Q209" s="553">
        <f>IFERROR(M209*V209, "--")</f>
        <v>3240.6311303524317</v>
      </c>
      <c r="R209" s="554">
        <f>IFERROR(N209/W209, "--")</f>
        <v>1.2172011689497717E-6</v>
      </c>
      <c r="T209" s="212">
        <v>10</v>
      </c>
      <c r="U209" s="213">
        <v>10</v>
      </c>
      <c r="V209" s="213">
        <v>10</v>
      </c>
      <c r="W209" s="214">
        <v>10</v>
      </c>
    </row>
    <row r="210" spans="2:23" ht="15" thickBot="1">
      <c r="B210" s="201" t="s">
        <v>207</v>
      </c>
      <c r="C210" s="288" t="s">
        <v>70</v>
      </c>
      <c r="D210" s="202" t="s">
        <v>129</v>
      </c>
      <c r="E210" s="681"/>
      <c r="F210" s="681"/>
      <c r="G210" s="678"/>
      <c r="H210" s="669"/>
      <c r="I210" s="669"/>
      <c r="J210" s="662"/>
      <c r="K210" s="660"/>
      <c r="L210" s="656"/>
      <c r="M210" s="656"/>
      <c r="N210" s="652"/>
      <c r="O210" s="562"/>
      <c r="P210" s="588" t="str">
        <f>CONCATENATE("(APF ",U209,")")</f>
        <v>(APF 10)</v>
      </c>
      <c r="Q210" s="588" t="str">
        <f>CONCATENATE("(APF ",V209,")")</f>
        <v>(APF 10)</v>
      </c>
      <c r="R210" s="588" t="str">
        <f>CONCATENATE("(APF ",W209,")")</f>
        <v>(APF 10)</v>
      </c>
      <c r="T210" s="216" t="s">
        <v>134</v>
      </c>
      <c r="U210" s="217" t="s">
        <v>134</v>
      </c>
      <c r="V210" s="217" t="s">
        <v>134</v>
      </c>
      <c r="W210" s="218" t="s">
        <v>134</v>
      </c>
    </row>
    <row r="211" spans="2:23" ht="15" thickBot="1">
      <c r="B211" s="201" t="s">
        <v>207</v>
      </c>
      <c r="C211" s="288" t="s">
        <v>70</v>
      </c>
      <c r="D211" s="202" t="s">
        <v>129</v>
      </c>
      <c r="E211" s="681"/>
      <c r="F211" s="681"/>
      <c r="G211" s="678"/>
      <c r="H211" s="669"/>
      <c r="I211" s="669"/>
      <c r="J211" s="657" t="s">
        <v>135</v>
      </c>
      <c r="K211" s="659"/>
      <c r="L211" s="655">
        <f>IFERROR(VLOOKUP($D211,$Y$9:$AB$9,2,FALSE)/IF($D211="Inhalation",IF($J211="Central Tendency",SUMIFS('Inhalation Exposure'!$O$5:$O$162,'Inhalation Exposure'!$B$5:$B$162,$B211,'Inhalation Exposure'!$D$5:$D$162,$C211),SUMIFS('Inhalation Exposure'!$N$5:$N$162,'Inhalation Exposure'!$B$5:$B$162,$B211,'Inhalation Exposure'!$D$5:$D$162,$C211))),"--")</f>
        <v>10.31706706783476</v>
      </c>
      <c r="M211" s="655">
        <f>IFERROR(VLOOKUP($D211,$Y$9:$AB$9,3,FALSE)/IF($D211="Inhalation",IF($J211="Central Tendency",SUMIFS('Inhalation Exposure'!$Q$5:$Q$162,'Inhalation Exposure'!$B$5:$B$162,$B211,'Inhalation Exposure'!$D$5:$D$162,$C211),SUMIFS('Inhalation Exposure'!$P$5:$P$162,'Inhalation Exposure'!$B$5:$B$162,$B211,'Inhalation Exposure'!$D$5:$D$162,$C211))),"--")</f>
        <v>11.046139807295082</v>
      </c>
      <c r="N211" s="651">
        <f>IFERROR(VLOOKUP($D211,$Y$9:$AB$9,4,FALSE)*IF($D211="Inhalation",IF($J211="Central Tendency",SUMIFS('Inhalation Exposure'!$S$5:$S$162,'Inhalation Exposure'!$B$5:$B$162,$B211,'Inhalation Exposure'!$D$5:$D$162,$C211),SUMIFS('Inhalation Exposure'!$R$5:$R$162,'Inhalation Exposure'!$B$5:$B$162,$B211,'Inhalation Exposure'!$D$5:$D$162,$C211))),"--")</f>
        <v>4.6076525448225073E-4</v>
      </c>
      <c r="O211" s="562"/>
      <c r="P211" s="553">
        <f>IFERROR(L211*U211, "--")</f>
        <v>103.17067067834759</v>
      </c>
      <c r="Q211" s="553">
        <f>IFERROR(M211*V211, "--")</f>
        <v>110.46139807295083</v>
      </c>
      <c r="R211" s="554">
        <f>IFERROR(N211/W211, "--")</f>
        <v>4.6076525448225075E-5</v>
      </c>
      <c r="T211" s="205">
        <v>10</v>
      </c>
      <c r="U211" s="206">
        <v>10</v>
      </c>
      <c r="V211" s="206">
        <v>10</v>
      </c>
      <c r="W211" s="207">
        <v>10</v>
      </c>
    </row>
    <row r="212" spans="2:23" ht="15" thickBot="1">
      <c r="B212" s="201" t="s">
        <v>207</v>
      </c>
      <c r="C212" s="288" t="s">
        <v>70</v>
      </c>
      <c r="D212" s="202" t="s">
        <v>129</v>
      </c>
      <c r="E212" s="681"/>
      <c r="F212" s="681"/>
      <c r="G212" s="678"/>
      <c r="H212" s="670"/>
      <c r="I212" s="670"/>
      <c r="J212" s="658"/>
      <c r="K212" s="660"/>
      <c r="L212" s="656"/>
      <c r="M212" s="656"/>
      <c r="N212" s="652"/>
      <c r="O212" s="562"/>
      <c r="P212" s="589" t="str">
        <f>CONCATENATE("(APF ",U211,")")</f>
        <v>(APF 10)</v>
      </c>
      <c r="Q212" s="589" t="str">
        <f>CONCATENATE("(APF ",V211,")")</f>
        <v>(APF 10)</v>
      </c>
      <c r="R212" s="589" t="str">
        <f>CONCATENATE("(APF ",W211,")")</f>
        <v>(APF 10)</v>
      </c>
      <c r="T212" s="209" t="s">
        <v>134</v>
      </c>
      <c r="U212" s="210" t="s">
        <v>134</v>
      </c>
      <c r="V212" s="210" t="s">
        <v>134</v>
      </c>
      <c r="W212" s="211" t="s">
        <v>134</v>
      </c>
    </row>
    <row r="213" spans="2:23" ht="15.6" thickTop="1" thickBot="1">
      <c r="B213" s="201" t="s">
        <v>208</v>
      </c>
      <c r="C213" s="288" t="s">
        <v>74</v>
      </c>
      <c r="D213" s="202" t="s">
        <v>129</v>
      </c>
      <c r="E213" s="681"/>
      <c r="F213" s="681"/>
      <c r="G213" s="678"/>
      <c r="H213" s="668" t="s">
        <v>74</v>
      </c>
      <c r="I213" s="653" t="s">
        <v>108</v>
      </c>
      <c r="J213" s="657" t="s">
        <v>75</v>
      </c>
      <c r="K213" s="659"/>
      <c r="L213" s="655">
        <f>IFERROR(VLOOKUP($D213,$Y$9:$AB$9,2,FALSE)/IF($D213="Inhalation",IF($J213="Central Tendency",SUMIFS('Inhalation Exposure'!$O$5:$O$162,'Inhalation Exposure'!$B$5:$B$162,$B213,'Inhalation Exposure'!$D$5:$D$162,$C213),SUMIFS('Inhalation Exposure'!$N$5:$N$162,'Inhalation Exposure'!$B$5:$B$162,$B213,'Inhalation Exposure'!$D$5:$D$162,$C213))),"--")</f>
        <v>866.3272664912879</v>
      </c>
      <c r="M213" s="655">
        <f>IFERROR(VLOOKUP($D213,$Y$9:$AB$9,3,FALSE)/IF($D213="Inhalation",IF($J213="Central Tendency",SUMIFS('Inhalation Exposure'!$Q$5:$Q$162,'Inhalation Exposure'!$B$5:$B$162,$B213,'Inhalation Exposure'!$D$5:$D$162,$C213),SUMIFS('Inhalation Exposure'!$P$5:$P$162,'Inhalation Exposure'!$B$5:$B$162,$B213,'Inhalation Exposure'!$D$5:$D$162,$C213))),"--")</f>
        <v>927.54772665667224</v>
      </c>
      <c r="N213" s="651">
        <f>IFERROR(VLOOKUP($D213,$Y$9:$AB$9,4,FALSE)*IF($D213="Inhalation",IF($J213="Central Tendency",SUMIFS('Inhalation Exposure'!$S$5:$S$162,'Inhalation Exposure'!$B$5:$B$162,$B213,'Inhalation Exposure'!$D$5:$D$162,$C213),SUMIFS('Inhalation Exposure'!$R$5:$R$162,'Inhalation Exposure'!$B$5:$B$162,$B213,'Inhalation Exposure'!$D$5:$D$162,$C213))),"--")</f>
        <v>4.2526113607305942E-6</v>
      </c>
      <c r="O213" s="562"/>
      <c r="P213" s="553">
        <f>IFERROR(L213*U213, "--")</f>
        <v>8663.2726649128781</v>
      </c>
      <c r="Q213" s="553">
        <f>IFERROR(M213*V213, "--")</f>
        <v>9275.4772665667224</v>
      </c>
      <c r="R213" s="554">
        <f>IFERROR(N213/W213, "--")</f>
        <v>4.2526113607305943E-7</v>
      </c>
      <c r="T213" s="212">
        <v>10</v>
      </c>
      <c r="U213" s="213">
        <v>10</v>
      </c>
      <c r="V213" s="213">
        <v>10</v>
      </c>
      <c r="W213" s="214">
        <v>10</v>
      </c>
    </row>
    <row r="214" spans="2:23" ht="15" thickBot="1">
      <c r="B214" s="201" t="s">
        <v>208</v>
      </c>
      <c r="C214" s="288" t="s">
        <v>74</v>
      </c>
      <c r="D214" s="202" t="s">
        <v>129</v>
      </c>
      <c r="E214" s="681"/>
      <c r="F214" s="681"/>
      <c r="G214" s="678"/>
      <c r="H214" s="669"/>
      <c r="I214" s="669"/>
      <c r="J214" s="662"/>
      <c r="K214" s="660"/>
      <c r="L214" s="656"/>
      <c r="M214" s="656"/>
      <c r="N214" s="652"/>
      <c r="O214" s="562"/>
      <c r="P214" s="588" t="str">
        <f>CONCATENATE("(APF ",U213,")")</f>
        <v>(APF 10)</v>
      </c>
      <c r="Q214" s="588" t="str">
        <f>CONCATENATE("(APF ",V213,")")</f>
        <v>(APF 10)</v>
      </c>
      <c r="R214" s="588" t="str">
        <f>CONCATENATE("(APF ",W213,")")</f>
        <v>(APF 10)</v>
      </c>
      <c r="T214" s="216" t="s">
        <v>134</v>
      </c>
      <c r="U214" s="217" t="s">
        <v>134</v>
      </c>
      <c r="V214" s="217" t="s">
        <v>134</v>
      </c>
      <c r="W214" s="218" t="s">
        <v>134</v>
      </c>
    </row>
    <row r="215" spans="2:23" ht="15" thickBot="1">
      <c r="B215" s="201" t="s">
        <v>208</v>
      </c>
      <c r="C215" s="288" t="s">
        <v>74</v>
      </c>
      <c r="D215" s="202" t="s">
        <v>129</v>
      </c>
      <c r="E215" s="681"/>
      <c r="F215" s="681"/>
      <c r="G215" s="678"/>
      <c r="H215" s="669"/>
      <c r="I215" s="669"/>
      <c r="J215" s="657" t="s">
        <v>135</v>
      </c>
      <c r="K215" s="659"/>
      <c r="L215" s="655">
        <f>IFERROR(VLOOKUP($D215,$Y$9:$AB$9,2,FALSE)/IF($D215="Inhalation",IF($J215="Central Tendency",SUMIFS('Inhalation Exposure'!$O$5:$O$162,'Inhalation Exposure'!$B$5:$B$162,$B215,'Inhalation Exposure'!$D$5:$D$162,$C215),SUMIFS('Inhalation Exposure'!$N$5:$N$162,'Inhalation Exposure'!$B$5:$B$162,$B215,'Inhalation Exposure'!$D$5:$D$162,$C215))),"--")</f>
        <v>245.26258793714905</v>
      </c>
      <c r="M215" s="655">
        <f>IFERROR(VLOOKUP($D215,$Y$9:$AB$9,3,FALSE)/IF($D215="Inhalation",IF($J215="Central Tendency",SUMIFS('Inhalation Exposure'!$Q$5:$Q$162,'Inhalation Exposure'!$B$5:$B$162,$B215,'Inhalation Exposure'!$D$5:$D$162,$C215),SUMIFS('Inhalation Exposure'!$P$5:$P$162,'Inhalation Exposure'!$B$5:$B$162,$B215,'Inhalation Exposure'!$D$5:$D$162,$C215))),"--")</f>
        <v>262.59447748470757</v>
      </c>
      <c r="N215" s="651">
        <f>IFERROR(VLOOKUP($D215,$Y$9:$AB$9,4,FALSE)*IF($D215="Inhalation",IF($J215="Central Tendency",SUMIFS('Inhalation Exposure'!$S$5:$S$162,'Inhalation Exposure'!$B$5:$B$162,$B215,'Inhalation Exposure'!$D$5:$D$162,$C215),SUMIFS('Inhalation Exposure'!$R$5:$R$162,'Inhalation Exposure'!$B$5:$B$162,$B215,'Inhalation Exposure'!$D$5:$D$162,$C215))),"--")</f>
        <v>1.9382271356606275E-5</v>
      </c>
      <c r="O215" s="562"/>
      <c r="P215" s="553">
        <f>IFERROR(L215*U215, "--")</f>
        <v>2452.6258793714906</v>
      </c>
      <c r="Q215" s="553">
        <f>IFERROR(M215*V215, "--")</f>
        <v>2625.9447748470757</v>
      </c>
      <c r="R215" s="554">
        <f>IFERROR(N215/W215, "--")</f>
        <v>1.9382271356606275E-6</v>
      </c>
      <c r="T215" s="205">
        <v>10</v>
      </c>
      <c r="U215" s="206">
        <v>10</v>
      </c>
      <c r="V215" s="206">
        <v>10</v>
      </c>
      <c r="W215" s="207">
        <v>10</v>
      </c>
    </row>
    <row r="216" spans="2:23" ht="15" thickBot="1">
      <c r="B216" s="201" t="s">
        <v>208</v>
      </c>
      <c r="C216" s="288" t="s">
        <v>74</v>
      </c>
      <c r="D216" s="202" t="s">
        <v>129</v>
      </c>
      <c r="E216" s="682"/>
      <c r="F216" s="682"/>
      <c r="G216" s="679"/>
      <c r="H216" s="654"/>
      <c r="I216" s="654"/>
      <c r="J216" s="662"/>
      <c r="K216" s="702"/>
      <c r="L216" s="656"/>
      <c r="M216" s="656"/>
      <c r="N216" s="652"/>
      <c r="O216" s="562"/>
      <c r="P216" s="589" t="str">
        <f>CONCATENATE("(APF ",U215,")")</f>
        <v>(APF 10)</v>
      </c>
      <c r="Q216" s="589" t="str">
        <f>CONCATENATE("(APF ",V215,")")</f>
        <v>(APF 10)</v>
      </c>
      <c r="R216" s="589" t="str">
        <f>CONCATENATE("(APF ",W215,")")</f>
        <v>(APF 10)</v>
      </c>
      <c r="T216" s="209" t="s">
        <v>134</v>
      </c>
      <c r="U216" s="210" t="s">
        <v>134</v>
      </c>
      <c r="V216" s="210" t="s">
        <v>134</v>
      </c>
      <c r="W216" s="211" t="s">
        <v>134</v>
      </c>
    </row>
    <row r="217" spans="2:23" ht="15" thickBot="1">
      <c r="B217" s="201" t="s">
        <v>209</v>
      </c>
      <c r="C217" s="202" t="s">
        <v>70</v>
      </c>
      <c r="D217" s="202" t="s">
        <v>129</v>
      </c>
      <c r="E217" s="680" t="s">
        <v>210</v>
      </c>
      <c r="F217" s="680" t="s">
        <v>192</v>
      </c>
      <c r="G217" s="683" t="s">
        <v>211</v>
      </c>
      <c r="H217" s="653" t="s">
        <v>133</v>
      </c>
      <c r="I217" s="653" t="s">
        <v>168</v>
      </c>
      <c r="J217" s="657" t="s">
        <v>75</v>
      </c>
      <c r="K217" s="659"/>
      <c r="L217" s="649">
        <f>IFERROR(VLOOKUP($D217,$Y$9:$AB$9,2,FALSE)/IF($D217="Inhalation",IF($J217="Central Tendency",SUMIFS('Inhalation Exposure'!$O$5:$O$162,'Inhalation Exposure'!$B$5:$B$162,$B217,'Inhalation Exposure'!$D$5:$D$162,$C217),SUMIFS('Inhalation Exposure'!$N$5:$N$162,'Inhalation Exposure'!$B$5:$B$162,$B217,'Inhalation Exposure'!$D$5:$D$162,$C217))),"--")</f>
        <v>604.07824317280631</v>
      </c>
      <c r="M217" s="649">
        <f>IFERROR(VLOOKUP($D217,$Y$9:$AB$9,3,FALSE)/IF($D217="Inhalation",IF($J217="Central Tendency",SUMIFS('Inhalation Exposure'!$Q$5:$Q$162,'Inhalation Exposure'!$B$5:$B$162,$B217,'Inhalation Exposure'!$D$5:$D$162,$C217),SUMIFS('Inhalation Exposure'!$P$5:$P$162,'Inhalation Exposure'!$B$5:$B$162,$B217,'Inhalation Exposure'!$D$5:$D$162,$C217))),"--")</f>
        <v>968.21323207138425</v>
      </c>
      <c r="N217" s="664">
        <f>IFERROR(VLOOKUP($D217,$Y$9:$AB$9,4,FALSE)*IF($D217="Inhalation",IF($J217="Central Tendency",SUMIFS('Inhalation Exposure'!$S$5:$S$162,'Inhalation Exposure'!$B$5:$B$162,$B217,'Inhalation Exposure'!$D$5:$D$162,$C217),SUMIFS('Inhalation Exposure'!$R$5:$R$162,'Inhalation Exposure'!$B$5:$B$162,$B217,'Inhalation Exposure'!$D$5:$D$162,$C217))),"--")</f>
        <v>4.0739992693150684E-6</v>
      </c>
      <c r="P217" s="203">
        <f>IFERROR(L217*U217, "--")</f>
        <v>6040.7824317280629</v>
      </c>
      <c r="Q217" s="203">
        <f>IFERROR(M217*V217, "--")</f>
        <v>9682.132320713843</v>
      </c>
      <c r="R217" s="204">
        <f>IFERROR(N217/W217, "--")</f>
        <v>4.0739992693150686E-7</v>
      </c>
      <c r="T217" s="212">
        <v>10</v>
      </c>
      <c r="U217" s="213">
        <v>10</v>
      </c>
      <c r="V217" s="213">
        <v>10</v>
      </c>
      <c r="W217" s="214">
        <v>10</v>
      </c>
    </row>
    <row r="218" spans="2:23" ht="15" thickBot="1">
      <c r="B218" s="201" t="s">
        <v>209</v>
      </c>
      <c r="C218" s="202" t="s">
        <v>70</v>
      </c>
      <c r="D218" s="202" t="s">
        <v>129</v>
      </c>
      <c r="E218" s="681"/>
      <c r="F218" s="681"/>
      <c r="G218" s="678"/>
      <c r="H218" s="669"/>
      <c r="I218" s="669"/>
      <c r="J218" s="662"/>
      <c r="K218" s="660"/>
      <c r="L218" s="650"/>
      <c r="M218" s="650"/>
      <c r="N218" s="665"/>
      <c r="P218" s="582" t="str">
        <f>CONCATENATE("(APF ",U217,")")</f>
        <v>(APF 10)</v>
      </c>
      <c r="Q218" s="582" t="str">
        <f>CONCATENATE("(APF ",V217,")")</f>
        <v>(APF 10)</v>
      </c>
      <c r="R218" s="582" t="str">
        <f>CONCATENATE("(APF ",W217,")")</f>
        <v>(APF 10)</v>
      </c>
      <c r="T218" s="216" t="s">
        <v>134</v>
      </c>
      <c r="U218" s="217" t="s">
        <v>134</v>
      </c>
      <c r="V218" s="217" t="s">
        <v>134</v>
      </c>
      <c r="W218" s="218" t="s">
        <v>134</v>
      </c>
    </row>
    <row r="219" spans="2:23" ht="15" thickBot="1">
      <c r="B219" s="201" t="s">
        <v>209</v>
      </c>
      <c r="C219" s="202" t="s">
        <v>70</v>
      </c>
      <c r="D219" s="202" t="s">
        <v>129</v>
      </c>
      <c r="E219" s="681"/>
      <c r="F219" s="681"/>
      <c r="G219" s="678"/>
      <c r="H219" s="669"/>
      <c r="I219" s="669"/>
      <c r="J219" s="657" t="s">
        <v>135</v>
      </c>
      <c r="K219" s="659"/>
      <c r="L219" s="649">
        <f>IFERROR(VLOOKUP($D219,$Y$9:$AB$9,2,FALSE)/IF($D219="Inhalation",IF($J219="Central Tendency",SUMIFS('Inhalation Exposure'!$O$5:$O$162,'Inhalation Exposure'!$B$5:$B$162,$B219,'Inhalation Exposure'!$D$5:$D$162,$C219),SUMIFS('Inhalation Exposure'!$N$5:$N$162,'Inhalation Exposure'!$B$5:$B$162,$B219,'Inhalation Exposure'!$D$5:$D$162,$C219))),"--")</f>
        <v>7.5993796874710906</v>
      </c>
      <c r="M219" s="649">
        <f>IFERROR(VLOOKUP($D219,$Y$9:$AB$9,3,FALSE)/IF($D219="Inhalation",IF($J219="Central Tendency",SUMIFS('Inhalation Exposure'!$Q$5:$Q$162,'Inhalation Exposure'!$B$5:$B$162,$B219,'Inhalation Exposure'!$D$5:$D$162,$C219),SUMIFS('Inhalation Exposure'!$P$5:$P$162,'Inhalation Exposure'!$B$5:$B$162,$B219,'Inhalation Exposure'!$D$5:$D$162,$C219))),"--")</f>
        <v>12.18024329149558</v>
      </c>
      <c r="N219" s="664">
        <f>IFERROR(VLOOKUP($D219,$Y$9:$AB$9,4,FALSE)*IF($D219="Inhalation",IF($J219="Central Tendency",SUMIFS('Inhalation Exposure'!$S$5:$S$162,'Inhalation Exposure'!$B$5:$B$162,$B219,'Inhalation Exposure'!$D$5:$D$162,$C219),SUMIFS('Inhalation Exposure'!$R$5:$R$162,'Inhalation Exposure'!$B$5:$B$162,$B219,'Inhalation Exposure'!$D$5:$D$162,$C219))),"--")</f>
        <v>4.1786336262334957E-4</v>
      </c>
      <c r="P219" s="203">
        <f>IFERROR(L219*U219, "--")</f>
        <v>75.99379687471091</v>
      </c>
      <c r="Q219" s="203">
        <f>IFERROR(M219*V219, "--")</f>
        <v>121.8024329149558</v>
      </c>
      <c r="R219" s="204">
        <f>IFERROR(N219/W219, "--")</f>
        <v>4.1786336262334955E-5</v>
      </c>
      <c r="T219" s="205">
        <v>10</v>
      </c>
      <c r="U219" s="206">
        <v>10</v>
      </c>
      <c r="V219" s="206">
        <v>10</v>
      </c>
      <c r="W219" s="207">
        <v>10</v>
      </c>
    </row>
    <row r="220" spans="2:23" ht="15" thickBot="1">
      <c r="B220" s="201" t="s">
        <v>209</v>
      </c>
      <c r="C220" s="202" t="s">
        <v>70</v>
      </c>
      <c r="D220" s="202" t="s">
        <v>129</v>
      </c>
      <c r="E220" s="681"/>
      <c r="F220" s="681"/>
      <c r="G220" s="678"/>
      <c r="H220" s="670"/>
      <c r="I220" s="670"/>
      <c r="J220" s="658"/>
      <c r="K220" s="660"/>
      <c r="L220" s="650"/>
      <c r="M220" s="650"/>
      <c r="N220" s="665"/>
      <c r="P220" s="584" t="str">
        <f>CONCATENATE("(APF ",U219,")")</f>
        <v>(APF 10)</v>
      </c>
      <c r="Q220" s="584" t="str">
        <f>CONCATENATE("(APF ",V219,")")</f>
        <v>(APF 10)</v>
      </c>
      <c r="R220" s="584" t="str">
        <f>CONCATENATE("(APF ",W219,")")</f>
        <v>(APF 10)</v>
      </c>
      <c r="T220" s="209" t="s">
        <v>134</v>
      </c>
      <c r="U220" s="210" t="s">
        <v>134</v>
      </c>
      <c r="V220" s="210" t="s">
        <v>134</v>
      </c>
      <c r="W220" s="211" t="s">
        <v>134</v>
      </c>
    </row>
    <row r="221" spans="2:23" ht="15" thickBot="1">
      <c r="B221" s="201" t="s">
        <v>212</v>
      </c>
      <c r="C221" s="202" t="s">
        <v>70</v>
      </c>
      <c r="D221" s="202" t="s">
        <v>129</v>
      </c>
      <c r="E221" s="681"/>
      <c r="F221" s="681"/>
      <c r="G221" s="678"/>
      <c r="H221" s="653" t="s">
        <v>137</v>
      </c>
      <c r="I221" s="653" t="s">
        <v>168</v>
      </c>
      <c r="J221" s="657" t="s">
        <v>75</v>
      </c>
      <c r="K221" s="586"/>
      <c r="L221" s="649">
        <f>IFERROR(VLOOKUP($D221,$Y$9:$AB$9,2,FALSE)/IF($D221="Inhalation",IF($J221="Central Tendency",SUMIFS('Inhalation Exposure'!$O$5:$O$162,'Inhalation Exposure'!$B$5:$B$162,$B221,'Inhalation Exposure'!$D$5:$D$162,$C221),SUMIFS('Inhalation Exposure'!$N$5:$N$162,'Inhalation Exposure'!$B$5:$B$162,$B221,'Inhalation Exposure'!$D$5:$D$162,$C221))),"--")</f>
        <v>39.72972972972974</v>
      </c>
      <c r="M221" s="649">
        <f>IFERROR(VLOOKUP($D221,$Y$9:$AB$9,3,FALSE)/IF($D221="Inhalation",IF($J221="Central Tendency",SUMIFS('Inhalation Exposure'!$Q$5:$Q$162,'Inhalation Exposure'!$B$5:$B$162,$B221,'Inhalation Exposure'!$D$5:$D$162,$C221),SUMIFS('Inhalation Exposure'!$P$5:$P$162,'Inhalation Exposure'!$B$5:$B$162,$B221,'Inhalation Exposure'!$D$5:$D$162,$C221))),"--")</f>
        <v>483.3783783783785</v>
      </c>
      <c r="N221" s="664">
        <f>IFERROR(VLOOKUP($D221,$Y$9:$AB$9,4,FALSE)*IF($D221="Inhalation",IF($J221="Central Tendency",SUMIFS('Inhalation Exposure'!$S$5:$S$162,'Inhalation Exposure'!$B$5:$B$162,$B221,'Inhalation Exposure'!$D$5:$D$162,$C221),SUMIFS('Inhalation Exposure'!$R$5:$R$162,'Inhalation Exposure'!$B$5:$B$162,$B221,'Inhalation Exposure'!$D$5:$D$162,$C221))),"--")</f>
        <v>8.1602739726027373E-6</v>
      </c>
      <c r="P221" s="203">
        <f>IFERROR(L221*U221, "--")</f>
        <v>397.2972972972974</v>
      </c>
      <c r="Q221" s="203">
        <f>IFERROR(M221*V221, "--")</f>
        <v>4833.7837837837851</v>
      </c>
      <c r="R221" s="204">
        <f>IFERROR(N221/W221, "--")</f>
        <v>8.1602739726027371E-7</v>
      </c>
      <c r="T221" s="212">
        <v>10</v>
      </c>
      <c r="U221" s="213">
        <v>10</v>
      </c>
      <c r="V221" s="213">
        <v>10</v>
      </c>
      <c r="W221" s="214">
        <v>10</v>
      </c>
    </row>
    <row r="222" spans="2:23" ht="15" thickBot="1">
      <c r="B222" s="201" t="s">
        <v>212</v>
      </c>
      <c r="C222" s="202" t="s">
        <v>70</v>
      </c>
      <c r="D222" s="202" t="s">
        <v>129</v>
      </c>
      <c r="E222" s="681"/>
      <c r="F222" s="681"/>
      <c r="G222" s="678"/>
      <c r="H222" s="669"/>
      <c r="I222" s="669"/>
      <c r="J222" s="662"/>
      <c r="K222" s="586"/>
      <c r="L222" s="650"/>
      <c r="M222" s="650"/>
      <c r="N222" s="665"/>
      <c r="P222" s="582" t="str">
        <f>CONCATENATE("(APF ",U221,")")</f>
        <v>(APF 10)</v>
      </c>
      <c r="Q222" s="582" t="str">
        <f>CONCATENATE("(APF ",V221,")")</f>
        <v>(APF 10)</v>
      </c>
      <c r="R222" s="582" t="str">
        <f>CONCATENATE("(APF ",W221,")")</f>
        <v>(APF 10)</v>
      </c>
      <c r="T222" s="216" t="s">
        <v>134</v>
      </c>
      <c r="U222" s="217" t="s">
        <v>134</v>
      </c>
      <c r="V222" s="217" t="s">
        <v>134</v>
      </c>
      <c r="W222" s="218" t="s">
        <v>134</v>
      </c>
    </row>
    <row r="223" spans="2:23" ht="15" thickBot="1">
      <c r="B223" s="201" t="s">
        <v>212</v>
      </c>
      <c r="C223" s="202" t="s">
        <v>70</v>
      </c>
      <c r="D223" s="202" t="s">
        <v>129</v>
      </c>
      <c r="E223" s="681"/>
      <c r="F223" s="681"/>
      <c r="G223" s="678"/>
      <c r="H223" s="669"/>
      <c r="I223" s="669"/>
      <c r="J223" s="657" t="s">
        <v>135</v>
      </c>
      <c r="K223" s="586"/>
      <c r="L223" s="649">
        <f>IFERROR(VLOOKUP($D223,$Y$9:$AB$9,2,FALSE)/IF($D223="Inhalation",IF($J223="Central Tendency",SUMIFS('Inhalation Exposure'!$O$5:$O$162,'Inhalation Exposure'!$B$5:$B$162,$B223,'Inhalation Exposure'!$D$5:$D$162,$C223),SUMIFS('Inhalation Exposure'!$N$5:$N$162,'Inhalation Exposure'!$B$5:$B$162,$B223,'Inhalation Exposure'!$D$5:$D$162,$C223))),"--")</f>
        <v>18.749999999999996</v>
      </c>
      <c r="M223" s="649">
        <f>IFERROR(VLOOKUP($D223,$Y$9:$AB$9,3,FALSE)/IF($D223="Inhalation",IF($J223="Central Tendency",SUMIFS('Inhalation Exposure'!$Q$5:$Q$162,'Inhalation Exposure'!$B$5:$B$162,$B223,'Inhalation Exposure'!$D$5:$D$162,$C223),SUMIFS('Inhalation Exposure'!$P$5:$P$162,'Inhalation Exposure'!$B$5:$B$162,$B223,'Inhalation Exposure'!$D$5:$D$162,$C223))),"--")</f>
        <v>228.12499999999991</v>
      </c>
      <c r="N223" s="664">
        <f>IFERROR(VLOOKUP($D223,$Y$9:$AB$9,4,FALSE)*IF($D223="Inhalation",IF($J223="Central Tendency",SUMIFS('Inhalation Exposure'!$S$5:$S$162,'Inhalation Exposure'!$B$5:$B$162,$B223,'Inhalation Exposure'!$D$5:$D$162,$C223),SUMIFS('Inhalation Exposure'!$R$5:$R$162,'Inhalation Exposure'!$B$5:$B$162,$B223,'Inhalation Exposure'!$D$5:$D$162,$C223))),"--")</f>
        <v>2.231091471498012E-5</v>
      </c>
      <c r="P223" s="203">
        <f>IFERROR(L223*U223, "--")</f>
        <v>187.49999999999997</v>
      </c>
      <c r="Q223" s="203">
        <f>IFERROR(M223*V223, "--")</f>
        <v>2281.2499999999991</v>
      </c>
      <c r="R223" s="204">
        <f>IFERROR(N223/W223, "--")</f>
        <v>2.231091471498012E-6</v>
      </c>
      <c r="T223" s="205">
        <v>10</v>
      </c>
      <c r="U223" s="206">
        <v>10</v>
      </c>
      <c r="V223" s="206">
        <v>10</v>
      </c>
      <c r="W223" s="207">
        <v>10</v>
      </c>
    </row>
    <row r="224" spans="2:23" ht="15" thickBot="1">
      <c r="B224" s="201" t="s">
        <v>212</v>
      </c>
      <c r="C224" s="202" t="s">
        <v>70</v>
      </c>
      <c r="D224" s="202" t="s">
        <v>129</v>
      </c>
      <c r="E224" s="681"/>
      <c r="F224" s="681"/>
      <c r="G224" s="678"/>
      <c r="H224" s="670"/>
      <c r="I224" s="670"/>
      <c r="J224" s="658"/>
      <c r="K224" s="586"/>
      <c r="L224" s="650"/>
      <c r="M224" s="650"/>
      <c r="N224" s="665"/>
      <c r="P224" s="584" t="str">
        <f>CONCATENATE("(APF ",U223,")")</f>
        <v>(APF 10)</v>
      </c>
      <c r="Q224" s="584" t="str">
        <f>CONCATENATE("(APF ",V223,")")</f>
        <v>(APF 10)</v>
      </c>
      <c r="R224" s="584" t="str">
        <f>CONCATENATE("(APF ",W223,")")</f>
        <v>(APF 10)</v>
      </c>
      <c r="T224" s="209" t="s">
        <v>134</v>
      </c>
      <c r="U224" s="210" t="s">
        <v>134</v>
      </c>
      <c r="V224" s="210" t="s">
        <v>134</v>
      </c>
      <c r="W224" s="211" t="s">
        <v>134</v>
      </c>
    </row>
    <row r="225" spans="2:23" ht="15.6" thickTop="1" thickBot="1">
      <c r="B225" s="201" t="s">
        <v>213</v>
      </c>
      <c r="C225" s="202" t="s">
        <v>70</v>
      </c>
      <c r="D225" s="202" t="s">
        <v>129</v>
      </c>
      <c r="E225" s="681"/>
      <c r="F225" s="681"/>
      <c r="G225" s="678"/>
      <c r="H225" s="668" t="s">
        <v>139</v>
      </c>
      <c r="I225" s="653" t="s">
        <v>168</v>
      </c>
      <c r="J225" s="657" t="s">
        <v>75</v>
      </c>
      <c r="K225" s="659"/>
      <c r="L225" s="649">
        <f>IFERROR(VLOOKUP($D225,$Y$9:$AB$9,2,FALSE)/IF($D225="Inhalation",IF($J225="Central Tendency",SUMIFS('Inhalation Exposure'!$O$5:$O$162,'Inhalation Exposure'!$B$5:$B$162,$B225,'Inhalation Exposure'!$D$5:$D$162,$C225),SUMIFS('Inhalation Exposure'!$N$5:$N$162,'Inhalation Exposure'!$B$5:$B$162,$B225,'Inhalation Exposure'!$D$5:$D$162,$C225))),"--")</f>
        <v>12822.72263212289</v>
      </c>
      <c r="M225" s="649">
        <f>IFERROR(VLOOKUP($D225,$Y$9:$AB$9,3,FALSE)/IF($D225="Inhalation",IF($J225="Central Tendency",SUMIFS('Inhalation Exposure'!$Q$5:$Q$162,'Inhalation Exposure'!$B$5:$B$162,$B225,'Inhalation Exposure'!$D$5:$D$162,$C225),SUMIFS('Inhalation Exposure'!$P$5:$P$162,'Inhalation Exposure'!$B$5:$B$162,$B225,'Inhalation Exposure'!$D$5:$D$162,$C225))),"--")</f>
        <v>20552.188170847665</v>
      </c>
      <c r="N225" s="664">
        <f>IFERROR(VLOOKUP($D225,$Y$9:$AB$9,4,FALSE)*IF($D225="Inhalation",IF($J225="Central Tendency",SUMIFS('Inhalation Exposure'!$S$5:$S$162,'Inhalation Exposure'!$B$5:$B$162,$B225,'Inhalation Exposure'!$D$5:$D$162,$C225),SUMIFS('Inhalation Exposure'!$R$5:$R$162,'Inhalation Exposure'!$B$5:$B$162,$B225,'Inhalation Exposure'!$D$5:$D$162,$C225))),"--")</f>
        <v>1.9192603567123289E-7</v>
      </c>
      <c r="P225" s="203">
        <f>IFERROR(L225*U225, "--")</f>
        <v>128227.2263212289</v>
      </c>
      <c r="Q225" s="203">
        <f>IFERROR(M225*V225, "--")</f>
        <v>205521.88170847663</v>
      </c>
      <c r="R225" s="204">
        <f>IFERROR(N225/W225, "--")</f>
        <v>1.9192603567123288E-8</v>
      </c>
      <c r="T225" s="212">
        <v>10</v>
      </c>
      <c r="U225" s="213">
        <v>10</v>
      </c>
      <c r="V225" s="213">
        <v>10</v>
      </c>
      <c r="W225" s="214">
        <v>10</v>
      </c>
    </row>
    <row r="226" spans="2:23" ht="15" thickBot="1">
      <c r="B226" s="201" t="s">
        <v>213</v>
      </c>
      <c r="C226" s="202" t="s">
        <v>70</v>
      </c>
      <c r="D226" s="202" t="s">
        <v>129</v>
      </c>
      <c r="E226" s="681"/>
      <c r="F226" s="681"/>
      <c r="G226" s="678"/>
      <c r="H226" s="669"/>
      <c r="I226" s="669"/>
      <c r="J226" s="662"/>
      <c r="K226" s="660"/>
      <c r="L226" s="650"/>
      <c r="M226" s="650"/>
      <c r="N226" s="665"/>
      <c r="P226" s="582" t="str">
        <f>CONCATENATE("(APF ",U225,")")</f>
        <v>(APF 10)</v>
      </c>
      <c r="Q226" s="582" t="str">
        <f>CONCATENATE("(APF ",V225,")")</f>
        <v>(APF 10)</v>
      </c>
      <c r="R226" s="582" t="str">
        <f>CONCATENATE("(APF ",W225,")")</f>
        <v>(APF 10)</v>
      </c>
      <c r="T226" s="216" t="s">
        <v>134</v>
      </c>
      <c r="U226" s="217" t="s">
        <v>134</v>
      </c>
      <c r="V226" s="217" t="s">
        <v>134</v>
      </c>
      <c r="W226" s="218" t="s">
        <v>134</v>
      </c>
    </row>
    <row r="227" spans="2:23" ht="15" thickBot="1">
      <c r="B227" s="201" t="s">
        <v>213</v>
      </c>
      <c r="C227" s="202" t="s">
        <v>70</v>
      </c>
      <c r="D227" s="202" t="s">
        <v>129</v>
      </c>
      <c r="E227" s="681"/>
      <c r="F227" s="681"/>
      <c r="G227" s="678"/>
      <c r="H227" s="669"/>
      <c r="I227" s="669"/>
      <c r="J227" s="657" t="s">
        <v>135</v>
      </c>
      <c r="K227" s="659"/>
      <c r="L227" s="649">
        <f>IFERROR(VLOOKUP($D227,$Y$9:$AB$9,2,FALSE)/IF($D227="Inhalation",IF($J227="Central Tendency",SUMIFS('Inhalation Exposure'!$O$5:$O$162,'Inhalation Exposure'!$B$5:$B$162,$B227,'Inhalation Exposure'!$D$5:$D$162,$C227),SUMIFS('Inhalation Exposure'!$N$5:$N$162,'Inhalation Exposure'!$B$5:$B$162,$B227,'Inhalation Exposure'!$D$5:$D$162,$C227))),"--")</f>
        <v>32.905277870561953</v>
      </c>
      <c r="M227" s="649">
        <f>IFERROR(VLOOKUP($D227,$Y$9:$AB$9,3,FALSE)/IF($D227="Inhalation",IF($J227="Central Tendency",SUMIFS('Inhalation Exposure'!$Q$5:$Q$162,'Inhalation Exposure'!$B$5:$B$162,$B227,'Inhalation Exposure'!$D$5:$D$162,$C227),SUMIFS('Inhalation Exposure'!$P$5:$P$162,'Inhalation Exposure'!$B$5:$B$162,$B227,'Inhalation Exposure'!$D$5:$D$162,$C227))),"--")</f>
        <v>52.740395469184136</v>
      </c>
      <c r="N227" s="664">
        <f>IFERROR(VLOOKUP($D227,$Y$9:$AB$9,4,FALSE)*IF($D227="Inhalation",IF($J227="Central Tendency",SUMIFS('Inhalation Exposure'!$S$5:$S$162,'Inhalation Exposure'!$B$5:$B$162,$B227,'Inhalation Exposure'!$D$5:$D$162,$C227),SUMIFS('Inhalation Exposure'!$R$5:$R$162,'Inhalation Exposure'!$B$5:$B$162,$B227,'Inhalation Exposure'!$D$5:$D$162,$C227))),"--")</f>
        <v>9.650434688774193E-5</v>
      </c>
      <c r="P227" s="203">
        <f>IFERROR(L227*U227, "--")</f>
        <v>329.05277870561952</v>
      </c>
      <c r="Q227" s="203">
        <f>IFERROR(M227*V227, "--")</f>
        <v>527.40395469184136</v>
      </c>
      <c r="R227" s="204">
        <f>IFERROR(N227/W227, "--")</f>
        <v>9.6504346887741936E-6</v>
      </c>
      <c r="T227" s="205">
        <v>10</v>
      </c>
      <c r="U227" s="206">
        <v>10</v>
      </c>
      <c r="V227" s="206">
        <v>10</v>
      </c>
      <c r="W227" s="207">
        <v>10</v>
      </c>
    </row>
    <row r="228" spans="2:23" ht="15" thickBot="1">
      <c r="B228" s="201" t="s">
        <v>213</v>
      </c>
      <c r="C228" s="202" t="s">
        <v>70</v>
      </c>
      <c r="D228" s="202" t="s">
        <v>129</v>
      </c>
      <c r="E228" s="681"/>
      <c r="F228" s="681"/>
      <c r="G228" s="678"/>
      <c r="H228" s="670"/>
      <c r="I228" s="670"/>
      <c r="J228" s="658"/>
      <c r="K228" s="660"/>
      <c r="L228" s="650"/>
      <c r="M228" s="650"/>
      <c r="N228" s="665"/>
      <c r="P228" s="584" t="str">
        <f>CONCATENATE("(APF ",U227,")")</f>
        <v>(APF 10)</v>
      </c>
      <c r="Q228" s="584" t="str">
        <f>CONCATENATE("(APF ",V227,")")</f>
        <v>(APF 10)</v>
      </c>
      <c r="R228" s="584" t="str">
        <f>CONCATENATE("(APF ",W227,")")</f>
        <v>(APF 10)</v>
      </c>
      <c r="T228" s="209" t="s">
        <v>134</v>
      </c>
      <c r="U228" s="210" t="s">
        <v>134</v>
      </c>
      <c r="V228" s="210" t="s">
        <v>134</v>
      </c>
      <c r="W228" s="211" t="s">
        <v>134</v>
      </c>
    </row>
    <row r="229" spans="2:23" ht="15.6" thickTop="1" thickBot="1">
      <c r="B229" s="201" t="s">
        <v>214</v>
      </c>
      <c r="C229" s="202" t="s">
        <v>70</v>
      </c>
      <c r="D229" s="202" t="s">
        <v>129</v>
      </c>
      <c r="E229" s="681"/>
      <c r="F229" s="681"/>
      <c r="G229" s="678"/>
      <c r="H229" s="668" t="s">
        <v>141</v>
      </c>
      <c r="I229" s="653" t="s">
        <v>168</v>
      </c>
      <c r="J229" s="657" t="s">
        <v>75</v>
      </c>
      <c r="K229" s="586"/>
      <c r="L229" s="649">
        <f>IFERROR(VLOOKUP($D229,$Y$9:$AB$9,2,FALSE)/IF($D229="Inhalation",IF($J229="Central Tendency",SUMIFS('Inhalation Exposure'!$O$5:$O$162,'Inhalation Exposure'!$B$5:$B$162,$B229,'Inhalation Exposure'!$D$5:$D$162,$C229),SUMIFS('Inhalation Exposure'!$N$5:$N$162,'Inhalation Exposure'!$B$5:$B$162,$B229,'Inhalation Exposure'!$D$5:$D$162,$C229))),"--")</f>
        <v>109.70149253731341</v>
      </c>
      <c r="M229" s="649">
        <f>IFERROR(VLOOKUP($D229,$Y$9:$AB$9,3,FALSE)/IF($D229="Inhalation",IF($J229="Central Tendency",SUMIFS('Inhalation Exposure'!$Q$5:$Q$162,'Inhalation Exposure'!$B$5:$B$162,$B229,'Inhalation Exposure'!$D$5:$D$162,$C229),SUMIFS('Inhalation Exposure'!$P$5:$P$162,'Inhalation Exposure'!$B$5:$B$162,$B229,'Inhalation Exposure'!$D$5:$D$162,$C229))),"--")</f>
        <v>1334.701492537313</v>
      </c>
      <c r="N229" s="664">
        <f>IFERROR(VLOOKUP($D229,$Y$9:$AB$9,4,FALSE)*IF($D229="Inhalation",IF($J229="Central Tendency",SUMIFS('Inhalation Exposure'!$S$5:$S$162,'Inhalation Exposure'!$B$5:$B$162,$B229,'Inhalation Exposure'!$D$5:$D$162,$C229),SUMIFS('Inhalation Exposure'!$R$5:$R$162,'Inhalation Exposure'!$B$5:$B$162,$B229,'Inhalation Exposure'!$D$5:$D$162,$C229))),"--")</f>
        <v>2.9553424657534253E-6</v>
      </c>
      <c r="P229" s="203">
        <f>IFERROR(L229*U229, "--")</f>
        <v>1097.0149253731342</v>
      </c>
      <c r="Q229" s="203">
        <f>IFERROR(M229*V229, "--")</f>
        <v>13347.014925373131</v>
      </c>
      <c r="R229" s="204">
        <f>IFERROR(N229/W229, "--")</f>
        <v>2.9553424657534252E-7</v>
      </c>
      <c r="T229" s="212">
        <v>10</v>
      </c>
      <c r="U229" s="213">
        <v>10</v>
      </c>
      <c r="V229" s="213">
        <v>10</v>
      </c>
      <c r="W229" s="214">
        <v>10</v>
      </c>
    </row>
    <row r="230" spans="2:23" ht="15" thickBot="1">
      <c r="B230" s="201" t="s">
        <v>214</v>
      </c>
      <c r="C230" s="202" t="s">
        <v>70</v>
      </c>
      <c r="D230" s="202" t="s">
        <v>129</v>
      </c>
      <c r="E230" s="681"/>
      <c r="F230" s="681"/>
      <c r="G230" s="678"/>
      <c r="H230" s="669"/>
      <c r="I230" s="669"/>
      <c r="J230" s="662"/>
      <c r="K230" s="586"/>
      <c r="L230" s="650"/>
      <c r="M230" s="650"/>
      <c r="N230" s="665"/>
      <c r="P230" s="582" t="str">
        <f>CONCATENATE("(APF ",U229,")")</f>
        <v>(APF 10)</v>
      </c>
      <c r="Q230" s="582" t="str">
        <f>CONCATENATE("(APF ",V229,")")</f>
        <v>(APF 10)</v>
      </c>
      <c r="R230" s="582" t="str">
        <f>CONCATENATE("(APF ",W229,")")</f>
        <v>(APF 10)</v>
      </c>
      <c r="T230" s="216" t="s">
        <v>134</v>
      </c>
      <c r="U230" s="217" t="s">
        <v>134</v>
      </c>
      <c r="V230" s="217" t="s">
        <v>134</v>
      </c>
      <c r="W230" s="218" t="s">
        <v>134</v>
      </c>
    </row>
    <row r="231" spans="2:23" ht="15" thickBot="1">
      <c r="B231" s="201" t="s">
        <v>214</v>
      </c>
      <c r="C231" s="202" t="s">
        <v>70</v>
      </c>
      <c r="D231" s="202" t="s">
        <v>129</v>
      </c>
      <c r="E231" s="681"/>
      <c r="F231" s="681"/>
      <c r="G231" s="678"/>
      <c r="H231" s="669"/>
      <c r="I231" s="669"/>
      <c r="J231" s="657" t="s">
        <v>135</v>
      </c>
      <c r="K231" s="586"/>
      <c r="L231" s="649">
        <f>IFERROR(VLOOKUP($D231,$Y$9:$AB$9,2,FALSE)/IF($D231="Inhalation",IF($J231="Central Tendency",SUMIFS('Inhalation Exposure'!$O$5:$O$162,'Inhalation Exposure'!$B$5:$B$162,$B231,'Inhalation Exposure'!$D$5:$D$162,$C231),SUMIFS('Inhalation Exposure'!$N$5:$N$162,'Inhalation Exposure'!$B$5:$B$162,$B231,'Inhalation Exposure'!$D$5:$D$162,$C231))),"--")</f>
        <v>109.70149253731341</v>
      </c>
      <c r="M231" s="649">
        <f>IFERROR(VLOOKUP($D231,$Y$9:$AB$9,3,FALSE)/IF($D231="Inhalation",IF($J231="Central Tendency",SUMIFS('Inhalation Exposure'!$Q$5:$Q$162,'Inhalation Exposure'!$B$5:$B$162,$B231,'Inhalation Exposure'!$D$5:$D$162,$C231),SUMIFS('Inhalation Exposure'!$P$5:$P$162,'Inhalation Exposure'!$B$5:$B$162,$B231,'Inhalation Exposure'!$D$5:$D$162,$C231))),"--")</f>
        <v>1334.7014925373132</v>
      </c>
      <c r="N231" s="664">
        <f>IFERROR(VLOOKUP($D231,$Y$9:$AB$9,4,FALSE)*IF($D231="Inhalation",IF($J231="Central Tendency",SUMIFS('Inhalation Exposure'!$S$5:$S$162,'Inhalation Exposure'!$B$5:$B$162,$B231,'Inhalation Exposure'!$D$5:$D$162,$C231),SUMIFS('Inhalation Exposure'!$R$5:$R$162,'Inhalation Exposure'!$B$5:$B$162,$B231,'Inhalation Exposure'!$D$5:$D$162,$C231))),"--")</f>
        <v>3.8133451171011934E-6</v>
      </c>
      <c r="P231" s="203">
        <f>IFERROR(L231*U231, "--")</f>
        <v>1097.0149253731342</v>
      </c>
      <c r="Q231" s="203">
        <f>IFERROR(M231*V231, "--")</f>
        <v>13347.014925373132</v>
      </c>
      <c r="R231" s="204">
        <f>IFERROR(N231/W231, "--")</f>
        <v>3.8133451171011933E-7</v>
      </c>
      <c r="T231" s="205">
        <v>10</v>
      </c>
      <c r="U231" s="206">
        <v>10</v>
      </c>
      <c r="V231" s="206">
        <v>10</v>
      </c>
      <c r="W231" s="207">
        <v>10</v>
      </c>
    </row>
    <row r="232" spans="2:23" ht="15" thickBot="1">
      <c r="B232" s="201" t="s">
        <v>214</v>
      </c>
      <c r="C232" s="202" t="s">
        <v>70</v>
      </c>
      <c r="D232" s="202" t="s">
        <v>129</v>
      </c>
      <c r="E232" s="681"/>
      <c r="F232" s="681"/>
      <c r="G232" s="678"/>
      <c r="H232" s="670"/>
      <c r="I232" s="670"/>
      <c r="J232" s="658"/>
      <c r="K232" s="586"/>
      <c r="L232" s="650"/>
      <c r="M232" s="650"/>
      <c r="N232" s="665"/>
      <c r="P232" s="584" t="str">
        <f>CONCATENATE("(APF ",U231,")")</f>
        <v>(APF 10)</v>
      </c>
      <c r="Q232" s="584" t="str">
        <f>CONCATENATE("(APF ",V231,")")</f>
        <v>(APF 10)</v>
      </c>
      <c r="R232" s="584" t="str">
        <f>CONCATENATE("(APF ",W231,")")</f>
        <v>(APF 10)</v>
      </c>
      <c r="T232" s="209" t="s">
        <v>134</v>
      </c>
      <c r="U232" s="210" t="s">
        <v>134</v>
      </c>
      <c r="V232" s="210" t="s">
        <v>134</v>
      </c>
      <c r="W232" s="211" t="s">
        <v>134</v>
      </c>
    </row>
    <row r="233" spans="2:23" ht="15.6" thickTop="1" thickBot="1">
      <c r="B233" s="201" t="s">
        <v>215</v>
      </c>
      <c r="C233" s="202" t="s">
        <v>70</v>
      </c>
      <c r="D233" s="202" t="s">
        <v>129</v>
      </c>
      <c r="E233" s="681"/>
      <c r="F233" s="681"/>
      <c r="G233" s="678"/>
      <c r="H233" s="668" t="s">
        <v>143</v>
      </c>
      <c r="I233" s="653" t="s">
        <v>168</v>
      </c>
      <c r="J233" s="657" t="s">
        <v>75</v>
      </c>
      <c r="K233" s="586"/>
      <c r="L233" s="649">
        <f>IFERROR(VLOOKUP($D233,$Y$9:$AB$9,2,FALSE)/IF($D233="Inhalation",IF($J233="Central Tendency",SUMIFS('Inhalation Exposure'!$O$5:$O$162,'Inhalation Exposure'!$B$5:$B$162,$B233,'Inhalation Exposure'!$D$5:$D$162,$C233),SUMIFS('Inhalation Exposure'!$N$5:$N$162,'Inhalation Exposure'!$B$5:$B$162,$B233,'Inhalation Exposure'!$D$5:$D$162,$C233))),"--")</f>
        <v>308.82352941176464</v>
      </c>
      <c r="M233" s="649">
        <f>IFERROR(VLOOKUP($D233,$Y$9:$AB$9,3,FALSE)/IF($D233="Inhalation",IF($J233="Central Tendency",SUMIFS('Inhalation Exposure'!$Q$5:$Q$162,'Inhalation Exposure'!$B$5:$B$162,$B233,'Inhalation Exposure'!$D$5:$D$162,$C233),SUMIFS('Inhalation Exposure'!$P$5:$P$162,'Inhalation Exposure'!$B$5:$B$162,$B233,'Inhalation Exposure'!$D$5:$D$162,$C233))),"--")</f>
        <v>3757.3529411764698</v>
      </c>
      <c r="N233" s="664">
        <f>IFERROR(VLOOKUP($D233,$Y$9:$AB$9,4,FALSE)*IF($D233="Inhalation",IF($J233="Central Tendency",SUMIFS('Inhalation Exposure'!$S$5:$S$162,'Inhalation Exposure'!$B$5:$B$162,$B233,'Inhalation Exposure'!$D$5:$D$162,$C233),SUMIFS('Inhalation Exposure'!$R$5:$R$162,'Inhalation Exposure'!$B$5:$B$162,$B233,'Inhalation Exposure'!$D$5:$D$162,$C233))),"--")</f>
        <v>1.0498082191780825E-6</v>
      </c>
      <c r="P233" s="203">
        <f>IFERROR(L233*U233, "--")</f>
        <v>3088.2352941176464</v>
      </c>
      <c r="Q233" s="203">
        <f>IFERROR(M233*V233, "--")</f>
        <v>37573.529411764699</v>
      </c>
      <c r="R233" s="204">
        <f>IFERROR(N233/W233, "--")</f>
        <v>1.0498082191780825E-7</v>
      </c>
      <c r="T233" s="212">
        <v>10</v>
      </c>
      <c r="U233" s="213">
        <v>10</v>
      </c>
      <c r="V233" s="213">
        <v>10</v>
      </c>
      <c r="W233" s="214">
        <v>10</v>
      </c>
    </row>
    <row r="234" spans="2:23" ht="15" thickBot="1">
      <c r="B234" s="201" t="s">
        <v>215</v>
      </c>
      <c r="C234" s="202" t="s">
        <v>70</v>
      </c>
      <c r="D234" s="202" t="s">
        <v>129</v>
      </c>
      <c r="E234" s="681"/>
      <c r="F234" s="681"/>
      <c r="G234" s="678"/>
      <c r="H234" s="669"/>
      <c r="I234" s="669"/>
      <c r="J234" s="662"/>
      <c r="K234" s="586"/>
      <c r="L234" s="650"/>
      <c r="M234" s="650"/>
      <c r="N234" s="665"/>
      <c r="P234" s="582" t="str">
        <f>CONCATENATE("(APF ",U233,")")</f>
        <v>(APF 10)</v>
      </c>
      <c r="Q234" s="582" t="str">
        <f>CONCATENATE("(APF ",V233,")")</f>
        <v>(APF 10)</v>
      </c>
      <c r="R234" s="582" t="str">
        <f>CONCATENATE("(APF ",W233,")")</f>
        <v>(APF 10)</v>
      </c>
      <c r="T234" s="216" t="s">
        <v>134</v>
      </c>
      <c r="U234" s="217" t="s">
        <v>134</v>
      </c>
      <c r="V234" s="217" t="s">
        <v>134</v>
      </c>
      <c r="W234" s="218" t="s">
        <v>134</v>
      </c>
    </row>
    <row r="235" spans="2:23" ht="15" thickBot="1">
      <c r="B235" s="201" t="s">
        <v>215</v>
      </c>
      <c r="C235" s="202" t="s">
        <v>70</v>
      </c>
      <c r="D235" s="202" t="s">
        <v>129</v>
      </c>
      <c r="E235" s="681"/>
      <c r="F235" s="681"/>
      <c r="G235" s="678"/>
      <c r="H235" s="669"/>
      <c r="I235" s="669"/>
      <c r="J235" s="657" t="s">
        <v>135</v>
      </c>
      <c r="K235" s="586"/>
      <c r="L235" s="649">
        <f>IFERROR(VLOOKUP($D235,$Y$9:$AB$9,2,FALSE)/IF($D235="Inhalation",IF($J235="Central Tendency",SUMIFS('Inhalation Exposure'!$O$5:$O$162,'Inhalation Exposure'!$B$5:$B$162,$B235,'Inhalation Exposure'!$D$5:$D$162,$C235),SUMIFS('Inhalation Exposure'!$N$5:$N$162,'Inhalation Exposure'!$B$5:$B$162,$B235,'Inhalation Exposure'!$D$5:$D$162,$C235))),"--")</f>
        <v>37.769784172661865</v>
      </c>
      <c r="M235" s="649">
        <f>IFERROR(VLOOKUP($D235,$Y$9:$AB$9,3,FALSE)/IF($D235="Inhalation",IF($J235="Central Tendency",SUMIFS('Inhalation Exposure'!$Q$5:$Q$162,'Inhalation Exposure'!$B$5:$B$162,$B235,'Inhalation Exposure'!$D$5:$D$162,$C235),SUMIFS('Inhalation Exposure'!$P$5:$P$162,'Inhalation Exposure'!$B$5:$B$162,$B235,'Inhalation Exposure'!$D$5:$D$162,$C235))),"--")</f>
        <v>459.53237410071938</v>
      </c>
      <c r="N235" s="664">
        <f>IFERROR(VLOOKUP($D235,$Y$9:$AB$9,4,FALSE)*IF($D235="Inhalation",IF($J235="Central Tendency",SUMIFS('Inhalation Exposure'!$S$5:$S$162,'Inhalation Exposure'!$B$5:$B$162,$B235,'Inhalation Exposure'!$D$5:$D$162,$C235),SUMIFS('Inhalation Exposure'!$R$5:$R$162,'Inhalation Exposure'!$B$5:$B$162,$B235,'Inhalation Exposure'!$D$5:$D$162,$C235))),"--")</f>
        <v>1.1075775519222274E-5</v>
      </c>
      <c r="P235" s="203">
        <f>IFERROR(L235*U235, "--")</f>
        <v>377.69784172661866</v>
      </c>
      <c r="Q235" s="203">
        <f>IFERROR(M235*V235, "--")</f>
        <v>4595.3237410071943</v>
      </c>
      <c r="R235" s="204">
        <f>IFERROR(N235/W235, "--")</f>
        <v>1.1075775519222274E-6</v>
      </c>
      <c r="T235" s="205">
        <v>10</v>
      </c>
      <c r="U235" s="206">
        <v>10</v>
      </c>
      <c r="V235" s="206">
        <v>10</v>
      </c>
      <c r="W235" s="207">
        <v>10</v>
      </c>
    </row>
    <row r="236" spans="2:23" ht="15" thickBot="1">
      <c r="B236" s="201" t="s">
        <v>215</v>
      </c>
      <c r="C236" s="202" t="s">
        <v>70</v>
      </c>
      <c r="D236" s="202" t="s">
        <v>129</v>
      </c>
      <c r="E236" s="681"/>
      <c r="F236" s="681"/>
      <c r="G236" s="678"/>
      <c r="H236" s="670"/>
      <c r="I236" s="670"/>
      <c r="J236" s="658"/>
      <c r="K236" s="586"/>
      <c r="L236" s="650"/>
      <c r="M236" s="650"/>
      <c r="N236" s="665"/>
      <c r="P236" s="584" t="str">
        <f>CONCATENATE("(APF ",U235,")")</f>
        <v>(APF 10)</v>
      </c>
      <c r="Q236" s="584" t="str">
        <f>CONCATENATE("(APF ",V235,")")</f>
        <v>(APF 10)</v>
      </c>
      <c r="R236" s="584" t="str">
        <f>CONCATENATE("(APF ",W235,")")</f>
        <v>(APF 10)</v>
      </c>
      <c r="T236" s="209" t="s">
        <v>134</v>
      </c>
      <c r="U236" s="210" t="s">
        <v>134</v>
      </c>
      <c r="V236" s="210" t="s">
        <v>134</v>
      </c>
      <c r="W236" s="211" t="s">
        <v>134</v>
      </c>
    </row>
    <row r="237" spans="2:23" ht="15.6" thickTop="1" thickBot="1">
      <c r="B237" s="201" t="s">
        <v>216</v>
      </c>
      <c r="C237" s="202" t="s">
        <v>70</v>
      </c>
      <c r="D237" s="202" t="s">
        <v>129</v>
      </c>
      <c r="E237" s="681"/>
      <c r="F237" s="681"/>
      <c r="G237" s="678"/>
      <c r="H237" s="668" t="s">
        <v>145</v>
      </c>
      <c r="I237" s="653" t="s">
        <v>168</v>
      </c>
      <c r="J237" s="657" t="s">
        <v>75</v>
      </c>
      <c r="K237" s="659"/>
      <c r="L237" s="649">
        <f>IFERROR(VLOOKUP($D237,$Y$9:$AB$9,2,FALSE)/IF($D237="Inhalation",IF($J237="Central Tendency",SUMIFS('Inhalation Exposure'!$O$5:$O$162,'Inhalation Exposure'!$B$5:$B$162,$B237,'Inhalation Exposure'!$D$5:$D$162,$C237),SUMIFS('Inhalation Exposure'!$N$5:$N$162,'Inhalation Exposure'!$B$5:$B$162,$B237,'Inhalation Exposure'!$D$5:$D$162,$C237))),"--")</f>
        <v>490.04663283758089</v>
      </c>
      <c r="M237" s="649">
        <f>IFERROR(VLOOKUP($D237,$Y$9:$AB$9,3,FALSE)/IF($D237="Inhalation",IF($J237="Central Tendency",SUMIFS('Inhalation Exposure'!$Q$5:$Q$162,'Inhalation Exposure'!$B$5:$B$162,$B237,'Inhalation Exposure'!$D$5:$D$162,$C237),SUMIFS('Inhalation Exposure'!$P$5:$P$162,'Inhalation Exposure'!$B$5:$B$162,$B237,'Inhalation Exposure'!$D$5:$D$162,$C237))),"--")</f>
        <v>785.44400432849784</v>
      </c>
      <c r="N237" s="664">
        <f>IFERROR(VLOOKUP($D237,$Y$9:$AB$9,4,FALSE)*IF($D237="Inhalation",IF($J237="Central Tendency",SUMIFS('Inhalation Exposure'!$S$5:$S$162,'Inhalation Exposure'!$B$5:$B$162,$B237,'Inhalation Exposure'!$D$5:$D$162,$C237),SUMIFS('Inhalation Exposure'!$R$5:$R$162,'Inhalation Exposure'!$B$5:$B$162,$B237,'Inhalation Exposure'!$D$5:$D$162,$C237))),"--")</f>
        <v>5.02200026769863E-6</v>
      </c>
      <c r="P237" s="203">
        <f>IFERROR(L237*U237, "--")</f>
        <v>4900.4663283758091</v>
      </c>
      <c r="Q237" s="203">
        <f>IFERROR(M237*V237, "--")</f>
        <v>7854.4400432849779</v>
      </c>
      <c r="R237" s="204">
        <f>IFERROR(N237/W237, "--")</f>
        <v>5.0220002676986298E-7</v>
      </c>
      <c r="T237" s="212">
        <v>10</v>
      </c>
      <c r="U237" s="213">
        <v>10</v>
      </c>
      <c r="V237" s="213">
        <v>10</v>
      </c>
      <c r="W237" s="214">
        <v>10</v>
      </c>
    </row>
    <row r="238" spans="2:23" ht="15" thickBot="1">
      <c r="B238" s="201" t="s">
        <v>216</v>
      </c>
      <c r="C238" s="202" t="s">
        <v>70</v>
      </c>
      <c r="D238" s="202" t="s">
        <v>129</v>
      </c>
      <c r="E238" s="681"/>
      <c r="F238" s="681"/>
      <c r="G238" s="678"/>
      <c r="H238" s="669"/>
      <c r="I238" s="669"/>
      <c r="J238" s="662"/>
      <c r="K238" s="660"/>
      <c r="L238" s="650"/>
      <c r="M238" s="650"/>
      <c r="N238" s="665"/>
      <c r="P238" s="582" t="str">
        <f>CONCATENATE("(APF ",U237,")")</f>
        <v>(APF 10)</v>
      </c>
      <c r="Q238" s="582" t="str">
        <f>CONCATENATE("(APF ",V237,")")</f>
        <v>(APF 10)</v>
      </c>
      <c r="R238" s="582" t="str">
        <f>CONCATENATE("(APF ",W237,")")</f>
        <v>(APF 10)</v>
      </c>
      <c r="T238" s="216" t="s">
        <v>134</v>
      </c>
      <c r="U238" s="217" t="s">
        <v>134</v>
      </c>
      <c r="V238" s="217" t="s">
        <v>134</v>
      </c>
      <c r="W238" s="218" t="s">
        <v>134</v>
      </c>
    </row>
    <row r="239" spans="2:23" ht="15" thickBot="1">
      <c r="B239" s="201" t="s">
        <v>216</v>
      </c>
      <c r="C239" s="202" t="s">
        <v>70</v>
      </c>
      <c r="D239" s="202" t="s">
        <v>129</v>
      </c>
      <c r="E239" s="681"/>
      <c r="F239" s="681"/>
      <c r="G239" s="678"/>
      <c r="H239" s="669"/>
      <c r="I239" s="669"/>
      <c r="J239" s="657" t="s">
        <v>135</v>
      </c>
      <c r="K239" s="659"/>
      <c r="L239" s="649">
        <f>IFERROR(VLOOKUP($D239,$Y$9:$AB$9,2,FALSE)/IF($D239="Inhalation",IF($J239="Central Tendency",SUMIFS('Inhalation Exposure'!$O$5:$O$162,'Inhalation Exposure'!$B$5:$B$162,$B239,'Inhalation Exposure'!$D$5:$D$162,$C239),SUMIFS('Inhalation Exposure'!$N$5:$N$162,'Inhalation Exposure'!$B$5:$B$162,$B239,'Inhalation Exposure'!$D$5:$D$162,$C239))),"--")</f>
        <v>13.998470647083991</v>
      </c>
      <c r="M239" s="649">
        <f>IFERROR(VLOOKUP($D239,$Y$9:$AB$9,3,FALSE)/IF($D239="Inhalation",IF($J239="Central Tendency",SUMIFS('Inhalation Exposure'!$Q$5:$Q$162,'Inhalation Exposure'!$B$5:$B$162,$B239,'Inhalation Exposure'!$D$5:$D$162,$C239),SUMIFS('Inhalation Exposure'!$P$5:$P$162,'Inhalation Exposure'!$B$5:$B$162,$B239,'Inhalation Exposure'!$D$5:$D$162,$C239))),"--")</f>
        <v>22.436670518180527</v>
      </c>
      <c r="N239" s="664">
        <f>IFERROR(VLOOKUP($D239,$Y$9:$AB$9,4,FALSE)*IF($D239="Inhalation",IF($J239="Central Tendency",SUMIFS('Inhalation Exposure'!$S$5:$S$162,'Inhalation Exposure'!$B$5:$B$162,$B239,'Inhalation Exposure'!$D$5:$D$162,$C239),SUMIFS('Inhalation Exposure'!$R$5:$R$162,'Inhalation Exposure'!$B$5:$B$162,$B239,'Inhalation Exposure'!$D$5:$D$162,$C239))),"--")</f>
        <v>2.2684637701617328E-4</v>
      </c>
      <c r="P239" s="203">
        <f>IFERROR(L239*U239, "--")</f>
        <v>139.98470647083991</v>
      </c>
      <c r="Q239" s="203">
        <f>IFERROR(M239*V239, "--")</f>
        <v>224.36670518180529</v>
      </c>
      <c r="R239" s="204">
        <f>IFERROR(N239/W239, "--")</f>
        <v>2.2684637701617327E-5</v>
      </c>
      <c r="T239" s="205">
        <v>10</v>
      </c>
      <c r="U239" s="206">
        <v>10</v>
      </c>
      <c r="V239" s="206">
        <v>10</v>
      </c>
      <c r="W239" s="207">
        <v>10</v>
      </c>
    </row>
    <row r="240" spans="2:23" ht="15" thickBot="1">
      <c r="B240" s="201" t="s">
        <v>216</v>
      </c>
      <c r="C240" s="202" t="s">
        <v>70</v>
      </c>
      <c r="D240" s="202" t="s">
        <v>129</v>
      </c>
      <c r="E240" s="681"/>
      <c r="F240" s="681"/>
      <c r="G240" s="678"/>
      <c r="H240" s="670"/>
      <c r="I240" s="670"/>
      <c r="J240" s="658"/>
      <c r="K240" s="660"/>
      <c r="L240" s="650"/>
      <c r="M240" s="650"/>
      <c r="N240" s="665"/>
      <c r="P240" s="584" t="str">
        <f>CONCATENATE("(APF ",U239,")")</f>
        <v>(APF 10)</v>
      </c>
      <c r="Q240" s="584" t="str">
        <f>CONCATENATE("(APF ",V239,")")</f>
        <v>(APF 10)</v>
      </c>
      <c r="R240" s="584" t="str">
        <f>CONCATENATE("(APF ",W239,")")</f>
        <v>(APF 10)</v>
      </c>
      <c r="T240" s="209" t="s">
        <v>134</v>
      </c>
      <c r="U240" s="210" t="s">
        <v>134</v>
      </c>
      <c r="V240" s="210" t="s">
        <v>134</v>
      </c>
      <c r="W240" s="211" t="s">
        <v>134</v>
      </c>
    </row>
    <row r="241" spans="2:23" ht="15.6" thickTop="1" thickBot="1">
      <c r="B241" s="201" t="s">
        <v>217</v>
      </c>
      <c r="C241" s="202" t="s">
        <v>70</v>
      </c>
      <c r="D241" s="202" t="s">
        <v>129</v>
      </c>
      <c r="E241" s="681"/>
      <c r="F241" s="681"/>
      <c r="G241" s="678"/>
      <c r="H241" s="668" t="s">
        <v>147</v>
      </c>
      <c r="I241" s="653" t="s">
        <v>168</v>
      </c>
      <c r="J241" s="657" t="s">
        <v>75</v>
      </c>
      <c r="K241" s="659"/>
      <c r="L241" s="649">
        <f>IFERROR(VLOOKUP($D241,$Y$9:$AB$9,2,FALSE)/IF($D241="Inhalation",IF($J241="Central Tendency",SUMIFS('Inhalation Exposure'!$O$5:$O$162,'Inhalation Exposure'!$B$5:$B$162,$B241,'Inhalation Exposure'!$D$5:$D$162,$C241),SUMIFS('Inhalation Exposure'!$N$5:$N$162,'Inhalation Exposure'!$B$5:$B$162,$B241,'Inhalation Exposure'!$D$5:$D$162,$C241))),"--")</f>
        <v>3645.5732969047149</v>
      </c>
      <c r="M241" s="649">
        <f>IFERROR(VLOOKUP($D241,$Y$9:$AB$9,3,FALSE)/IF($D241="Inhalation",IF($J241="Central Tendency",SUMIFS('Inhalation Exposure'!$Q$5:$Q$162,'Inhalation Exposure'!$B$5:$B$162,$B241,'Inhalation Exposure'!$D$5:$D$162,$C241),SUMIFS('Inhalation Exposure'!$P$5:$P$162,'Inhalation Exposure'!$B$5:$B$162,$B241,'Inhalation Exposure'!$D$5:$D$162,$C241))),"--")</f>
        <v>5843.1045058173368</v>
      </c>
      <c r="N241" s="664">
        <f>IFERROR(VLOOKUP($D241,$Y$9:$AB$9,4,FALSE)*IF($D241="Inhalation",IF($J241="Central Tendency",SUMIFS('Inhalation Exposure'!$S$5:$S$162,'Inhalation Exposure'!$B$5:$B$162,$B241,'Inhalation Exposure'!$D$5:$D$162,$C241),SUMIFS('Inhalation Exposure'!$R$5:$R$162,'Inhalation Exposure'!$B$5:$B$162,$B241,'Inhalation Exposure'!$D$5:$D$162,$C241))),"--")</f>
        <v>6.750692198082193E-7</v>
      </c>
      <c r="P241" s="203">
        <f>IFERROR(L241*U241, "--")</f>
        <v>36455.732969047152</v>
      </c>
      <c r="Q241" s="203">
        <f>IFERROR(M241*V241, "--")</f>
        <v>58431.045058173368</v>
      </c>
      <c r="R241" s="204">
        <f>IFERROR(N241/W241, "--")</f>
        <v>6.7506921980821935E-8</v>
      </c>
      <c r="T241" s="212">
        <v>10</v>
      </c>
      <c r="U241" s="213">
        <v>10</v>
      </c>
      <c r="V241" s="213">
        <v>10</v>
      </c>
      <c r="W241" s="214">
        <v>10</v>
      </c>
    </row>
    <row r="242" spans="2:23" ht="15" thickBot="1">
      <c r="B242" s="201" t="s">
        <v>217</v>
      </c>
      <c r="C242" s="202" t="s">
        <v>70</v>
      </c>
      <c r="D242" s="202" t="s">
        <v>129</v>
      </c>
      <c r="E242" s="681"/>
      <c r="F242" s="681"/>
      <c r="G242" s="678"/>
      <c r="H242" s="669"/>
      <c r="I242" s="669"/>
      <c r="J242" s="662"/>
      <c r="K242" s="660"/>
      <c r="L242" s="650"/>
      <c r="M242" s="650"/>
      <c r="N242" s="665"/>
      <c r="P242" s="582" t="str">
        <f>CONCATENATE("(APF ",U241,")")</f>
        <v>(APF 10)</v>
      </c>
      <c r="Q242" s="582" t="str">
        <f>CONCATENATE("(APF ",V241,")")</f>
        <v>(APF 10)</v>
      </c>
      <c r="R242" s="582" t="str">
        <f>CONCATENATE("(APF ",W241,")")</f>
        <v>(APF 10)</v>
      </c>
      <c r="T242" s="216" t="s">
        <v>134</v>
      </c>
      <c r="U242" s="217" t="s">
        <v>134</v>
      </c>
      <c r="V242" s="217" t="s">
        <v>134</v>
      </c>
      <c r="W242" s="218" t="s">
        <v>134</v>
      </c>
    </row>
    <row r="243" spans="2:23" ht="15" thickBot="1">
      <c r="B243" s="201" t="s">
        <v>217</v>
      </c>
      <c r="C243" s="202" t="s">
        <v>70</v>
      </c>
      <c r="D243" s="202" t="s">
        <v>129</v>
      </c>
      <c r="E243" s="681"/>
      <c r="F243" s="681"/>
      <c r="G243" s="678"/>
      <c r="H243" s="669"/>
      <c r="I243" s="669"/>
      <c r="J243" s="657" t="s">
        <v>135</v>
      </c>
      <c r="K243" s="659"/>
      <c r="L243" s="649">
        <f>IFERROR(VLOOKUP($D243,$Y$9:$AB$9,2,FALSE)/IF($D243="Inhalation",IF($J243="Central Tendency",SUMIFS('Inhalation Exposure'!$O$5:$O$162,'Inhalation Exposure'!$B$5:$B$162,$B243,'Inhalation Exposure'!$D$5:$D$162,$C243),SUMIFS('Inhalation Exposure'!$N$5:$N$162,'Inhalation Exposure'!$B$5:$B$162,$B243,'Inhalation Exposure'!$D$5:$D$162,$C243))),"--")</f>
        <v>13.481582958093496</v>
      </c>
      <c r="M243" s="649">
        <f>IFERROR(VLOOKUP($D243,$Y$9:$AB$9,3,FALSE)/IF($D243="Inhalation",IF($J243="Central Tendency",SUMIFS('Inhalation Exposure'!$Q$5:$Q$162,'Inhalation Exposure'!$B$5:$B$162,$B243,'Inhalation Exposure'!$D$5:$D$162,$C243),SUMIFS('Inhalation Exposure'!$P$5:$P$162,'Inhalation Exposure'!$B$5:$B$162,$B243,'Inhalation Exposure'!$D$5:$D$162,$C243))),"--")</f>
        <v>21.608205819060032</v>
      </c>
      <c r="N243" s="664">
        <f>IFERROR(VLOOKUP($D243,$Y$9:$AB$9,4,FALSE)*IF($D243="Inhalation",IF($J243="Central Tendency",SUMIFS('Inhalation Exposure'!$S$5:$S$162,'Inhalation Exposure'!$B$5:$B$162,$B243,'Inhalation Exposure'!$D$5:$D$162,$C243),SUMIFS('Inhalation Exposure'!$R$5:$R$162,'Inhalation Exposure'!$B$5:$B$162,$B243,'Inhalation Exposure'!$D$5:$D$162,$C243))),"--")</f>
        <v>2.3554373102395052E-4</v>
      </c>
      <c r="P243" s="203">
        <f>IFERROR(L243*U243, "--")</f>
        <v>134.81582958093495</v>
      </c>
      <c r="Q243" s="203">
        <f>IFERROR(M243*V243, "--")</f>
        <v>216.08205819060032</v>
      </c>
      <c r="R243" s="204">
        <f>IFERROR(N243/W243, "--")</f>
        <v>2.3554373102395054E-5</v>
      </c>
      <c r="T243" s="205">
        <v>10</v>
      </c>
      <c r="U243" s="206">
        <v>10</v>
      </c>
      <c r="V243" s="206">
        <v>10</v>
      </c>
      <c r="W243" s="207">
        <v>10</v>
      </c>
    </row>
    <row r="244" spans="2:23" ht="15" thickBot="1">
      <c r="B244" s="201" t="s">
        <v>217</v>
      </c>
      <c r="C244" s="202" t="s">
        <v>70</v>
      </c>
      <c r="D244" s="202" t="s">
        <v>129</v>
      </c>
      <c r="E244" s="681"/>
      <c r="F244" s="681"/>
      <c r="G244" s="678"/>
      <c r="H244" s="670"/>
      <c r="I244" s="670"/>
      <c r="J244" s="658"/>
      <c r="K244" s="660"/>
      <c r="L244" s="650"/>
      <c r="M244" s="650"/>
      <c r="N244" s="665"/>
      <c r="P244" s="584" t="str">
        <f>CONCATENATE("(APF ",U243,")")</f>
        <v>(APF 10)</v>
      </c>
      <c r="Q244" s="584" t="str">
        <f>CONCATENATE("(APF ",V243,")")</f>
        <v>(APF 10)</v>
      </c>
      <c r="R244" s="584" t="str">
        <f>CONCATENATE("(APF ",W243,")")</f>
        <v>(APF 10)</v>
      </c>
      <c r="T244" s="209" t="s">
        <v>134</v>
      </c>
      <c r="U244" s="210" t="s">
        <v>134</v>
      </c>
      <c r="V244" s="210" t="s">
        <v>134</v>
      </c>
      <c r="W244" s="211" t="s">
        <v>134</v>
      </c>
    </row>
    <row r="245" spans="2:23" ht="15.6" thickTop="1" thickBot="1">
      <c r="B245" s="201" t="s">
        <v>218</v>
      </c>
      <c r="C245" s="202" t="s">
        <v>70</v>
      </c>
      <c r="D245" s="202" t="s">
        <v>129</v>
      </c>
      <c r="E245" s="681"/>
      <c r="F245" s="681"/>
      <c r="G245" s="678"/>
      <c r="H245" s="668" t="s">
        <v>149</v>
      </c>
      <c r="I245" s="653" t="s">
        <v>168</v>
      </c>
      <c r="J245" s="657" t="s">
        <v>75</v>
      </c>
      <c r="K245" s="586"/>
      <c r="L245" s="649">
        <f>IFERROR(VLOOKUP($D245,$Y$9:$AB$9,2,FALSE)/IF($D245="Inhalation",IF($J245="Central Tendency",SUMIFS('Inhalation Exposure'!$O$5:$O$162,'Inhalation Exposure'!$B$5:$B$162,$B245,'Inhalation Exposure'!$D$5:$D$162,$C245),SUMIFS('Inhalation Exposure'!$N$5:$N$162,'Inhalation Exposure'!$B$5:$B$162,$B245,'Inhalation Exposure'!$D$5:$D$162,$C245))),"--")</f>
        <v>656.24999999999989</v>
      </c>
      <c r="M245" s="649">
        <f>IFERROR(VLOOKUP($D245,$Y$9:$AB$9,3,FALSE)/IF($D245="Inhalation",IF($J245="Central Tendency",SUMIFS('Inhalation Exposure'!$Q$5:$Q$162,'Inhalation Exposure'!$B$5:$B$162,$B245,'Inhalation Exposure'!$D$5:$D$162,$C245),SUMIFS('Inhalation Exposure'!$P$5:$P$162,'Inhalation Exposure'!$B$5:$B$162,$B245,'Inhalation Exposure'!$D$5:$D$162,$C245))),"--")</f>
        <v>7984.375</v>
      </c>
      <c r="N245" s="664">
        <f>IFERROR(VLOOKUP($D245,$Y$9:$AB$9,4,FALSE)*IF($D245="Inhalation",IF($J245="Central Tendency",SUMIFS('Inhalation Exposure'!$S$5:$S$162,'Inhalation Exposure'!$B$5:$B$162,$B245,'Inhalation Exposure'!$D$5:$D$162,$C245),SUMIFS('Inhalation Exposure'!$R$5:$R$162,'Inhalation Exposure'!$B$5:$B$162,$B245,'Inhalation Exposure'!$D$5:$D$162,$C245))),"--")</f>
        <v>4.9402739726027397E-7</v>
      </c>
      <c r="P245" s="203">
        <f>IFERROR(L245*U245, "--")</f>
        <v>6562.4999999999991</v>
      </c>
      <c r="Q245" s="203">
        <f>IFERROR(M245*V245, "--")</f>
        <v>79843.75</v>
      </c>
      <c r="R245" s="204">
        <f>IFERROR(N245/W245, "--")</f>
        <v>4.9402739726027397E-8</v>
      </c>
      <c r="T245" s="212">
        <v>10</v>
      </c>
      <c r="U245" s="213">
        <v>10</v>
      </c>
      <c r="V245" s="213">
        <v>10</v>
      </c>
      <c r="W245" s="214">
        <v>10</v>
      </c>
    </row>
    <row r="246" spans="2:23" ht="15" thickBot="1">
      <c r="B246" s="201" t="s">
        <v>218</v>
      </c>
      <c r="C246" s="202" t="s">
        <v>70</v>
      </c>
      <c r="D246" s="202" t="s">
        <v>129</v>
      </c>
      <c r="E246" s="681"/>
      <c r="F246" s="681"/>
      <c r="G246" s="678"/>
      <c r="H246" s="669"/>
      <c r="I246" s="669"/>
      <c r="J246" s="662"/>
      <c r="K246" s="586"/>
      <c r="L246" s="650"/>
      <c r="M246" s="650"/>
      <c r="N246" s="665"/>
      <c r="P246" s="582" t="str">
        <f>CONCATENATE("(APF ",U245,")")</f>
        <v>(APF 10)</v>
      </c>
      <c r="Q246" s="582" t="str">
        <f>CONCATENATE("(APF ",V245,")")</f>
        <v>(APF 10)</v>
      </c>
      <c r="R246" s="582" t="str">
        <f>CONCATENATE("(APF ",W245,")")</f>
        <v>(APF 10)</v>
      </c>
      <c r="T246" s="216" t="s">
        <v>134</v>
      </c>
      <c r="U246" s="217" t="s">
        <v>134</v>
      </c>
      <c r="V246" s="217" t="s">
        <v>134</v>
      </c>
      <c r="W246" s="218" t="s">
        <v>134</v>
      </c>
    </row>
    <row r="247" spans="2:23" ht="15" thickBot="1">
      <c r="B247" s="201" t="s">
        <v>218</v>
      </c>
      <c r="C247" s="202" t="s">
        <v>70</v>
      </c>
      <c r="D247" s="202" t="s">
        <v>129</v>
      </c>
      <c r="E247" s="681"/>
      <c r="F247" s="681"/>
      <c r="G247" s="678"/>
      <c r="H247" s="669"/>
      <c r="I247" s="669"/>
      <c r="J247" s="657" t="s">
        <v>135</v>
      </c>
      <c r="K247" s="586"/>
      <c r="L247" s="649">
        <f>IFERROR(VLOOKUP($D247,$Y$9:$AB$9,2,FALSE)/IF($D247="Inhalation",IF($J247="Central Tendency",SUMIFS('Inhalation Exposure'!$O$5:$O$162,'Inhalation Exposure'!$B$5:$B$162,$B247,'Inhalation Exposure'!$D$5:$D$162,$C247),SUMIFS('Inhalation Exposure'!$N$5:$N$162,'Inhalation Exposure'!$B$5:$B$162,$B247,'Inhalation Exposure'!$D$5:$D$162,$C247))),"--")</f>
        <v>437.5</v>
      </c>
      <c r="M247" s="649">
        <f>IFERROR(VLOOKUP($D247,$Y$9:$AB$9,3,FALSE)/IF($D247="Inhalation",IF($J247="Central Tendency",SUMIFS('Inhalation Exposure'!$Q$5:$Q$162,'Inhalation Exposure'!$B$5:$B$162,$B247,'Inhalation Exposure'!$D$5:$D$162,$C247),SUMIFS('Inhalation Exposure'!$P$5:$P$162,'Inhalation Exposure'!$B$5:$B$162,$B247,'Inhalation Exposure'!$D$5:$D$162,$C247))),"--")</f>
        <v>5322.916666666667</v>
      </c>
      <c r="N247" s="664">
        <f>IFERROR(VLOOKUP($D247,$Y$9:$AB$9,4,FALSE)*IF($D247="Inhalation",IF($J247="Central Tendency",SUMIFS('Inhalation Exposure'!$S$5:$S$162,'Inhalation Exposure'!$B$5:$B$162,$B247,'Inhalation Exposure'!$D$5:$D$162,$C247),SUMIFS('Inhalation Exposure'!$R$5:$R$162,'Inhalation Exposure'!$B$5:$B$162,$B247,'Inhalation Exposure'!$D$5:$D$162,$C247))),"--")</f>
        <v>9.5618205921343354E-7</v>
      </c>
      <c r="P247" s="203">
        <f>IFERROR(L247*U247, "--")</f>
        <v>4375</v>
      </c>
      <c r="Q247" s="203">
        <f>IFERROR(M247*V247, "--")</f>
        <v>53229.166666666672</v>
      </c>
      <c r="R247" s="204">
        <f>IFERROR(N247/W247, "--")</f>
        <v>9.5618205921343352E-8</v>
      </c>
      <c r="T247" s="205">
        <v>10</v>
      </c>
      <c r="U247" s="206">
        <v>10</v>
      </c>
      <c r="V247" s="206">
        <v>10</v>
      </c>
      <c r="W247" s="207">
        <v>10</v>
      </c>
    </row>
    <row r="248" spans="2:23" ht="15" thickBot="1">
      <c r="B248" s="201" t="s">
        <v>218</v>
      </c>
      <c r="C248" s="202" t="s">
        <v>70</v>
      </c>
      <c r="D248" s="202" t="s">
        <v>129</v>
      </c>
      <c r="E248" s="681"/>
      <c r="F248" s="681"/>
      <c r="G248" s="678"/>
      <c r="H248" s="670"/>
      <c r="I248" s="670"/>
      <c r="J248" s="658"/>
      <c r="K248" s="586"/>
      <c r="L248" s="650"/>
      <c r="M248" s="650"/>
      <c r="N248" s="665"/>
      <c r="P248" s="584" t="str">
        <f>CONCATENATE("(APF ",U247,")")</f>
        <v>(APF 10)</v>
      </c>
      <c r="Q248" s="584" t="str">
        <f>CONCATENATE("(APF ",V247,")")</f>
        <v>(APF 10)</v>
      </c>
      <c r="R248" s="584" t="str">
        <f>CONCATENATE("(APF ",W247,")")</f>
        <v>(APF 10)</v>
      </c>
      <c r="T248" s="209" t="s">
        <v>134</v>
      </c>
      <c r="U248" s="210" t="s">
        <v>134</v>
      </c>
      <c r="V248" s="210" t="s">
        <v>134</v>
      </c>
      <c r="W248" s="211" t="s">
        <v>134</v>
      </c>
    </row>
    <row r="249" spans="2:23" ht="15.6" thickTop="1" thickBot="1">
      <c r="B249" s="201" t="s">
        <v>219</v>
      </c>
      <c r="C249" s="202" t="s">
        <v>70</v>
      </c>
      <c r="D249" s="202" t="s">
        <v>129</v>
      </c>
      <c r="E249" s="681"/>
      <c r="F249" s="681"/>
      <c r="G249" s="678"/>
      <c r="H249" s="668" t="s">
        <v>152</v>
      </c>
      <c r="I249" s="653" t="s">
        <v>168</v>
      </c>
      <c r="J249" s="657" t="s">
        <v>75</v>
      </c>
      <c r="K249" s="659"/>
      <c r="L249" s="649">
        <f>IFERROR(VLOOKUP($D249,$Y$9:$AB$9,2,FALSE)/IF($D249="Inhalation",IF($J249="Central Tendency",SUMIFS('Inhalation Exposure'!$O$5:$O$162,'Inhalation Exposure'!$B$5:$B$162,$B249,'Inhalation Exposure'!$D$5:$D$162,$C249),SUMIFS('Inhalation Exposure'!$N$5:$N$162,'Inhalation Exposure'!$B$5:$B$162,$B249,'Inhalation Exposure'!$D$5:$D$162,$C249))),"--")</f>
        <v>222.04826393936378</v>
      </c>
      <c r="M249" s="649">
        <f>IFERROR(VLOOKUP($D249,$Y$9:$AB$9,3,FALSE)/IF($D249="Inhalation",IF($J249="Central Tendency",SUMIFS('Inhalation Exposure'!$Q$5:$Q$162,'Inhalation Exposure'!$B$5:$B$162,$B249,'Inhalation Exposure'!$D$5:$D$162,$C249),SUMIFS('Inhalation Exposure'!$P$5:$P$162,'Inhalation Exposure'!$B$5:$B$162,$B249,'Inhalation Exposure'!$D$5:$D$162,$C249))),"--")</f>
        <v>355.89771645371076</v>
      </c>
      <c r="N249" s="664">
        <f>IFERROR(VLOOKUP($D249,$Y$9:$AB$9,4,FALSE)*IF($D249="Inhalation",IF($J249="Central Tendency",SUMIFS('Inhalation Exposure'!$S$5:$S$162,'Inhalation Exposure'!$B$5:$B$162,$B249,'Inhalation Exposure'!$D$5:$D$162,$C249),SUMIFS('Inhalation Exposure'!$R$5:$R$162,'Inhalation Exposure'!$B$5:$B$162,$B249,'Inhalation Exposure'!$D$5:$D$162,$C249))),"--")</f>
        <v>1.1083240542547946E-5</v>
      </c>
      <c r="P249" s="203">
        <f>IFERROR(L249*U249, "--")</f>
        <v>2220.4826393936378</v>
      </c>
      <c r="Q249" s="203">
        <f>IFERROR(M249*V249, "--")</f>
        <v>3558.9771645371075</v>
      </c>
      <c r="R249" s="204">
        <f>IFERROR(N249/W249, "--")</f>
        <v>1.1083240542547946E-6</v>
      </c>
      <c r="T249" s="212">
        <v>10</v>
      </c>
      <c r="U249" s="213">
        <v>10</v>
      </c>
      <c r="V249" s="213">
        <v>10</v>
      </c>
      <c r="W249" s="214">
        <v>10</v>
      </c>
    </row>
    <row r="250" spans="2:23" ht="15" thickBot="1">
      <c r="B250" s="201" t="s">
        <v>219</v>
      </c>
      <c r="C250" s="202" t="s">
        <v>70</v>
      </c>
      <c r="D250" s="202" t="s">
        <v>129</v>
      </c>
      <c r="E250" s="681"/>
      <c r="F250" s="681"/>
      <c r="G250" s="678"/>
      <c r="H250" s="669"/>
      <c r="I250" s="669"/>
      <c r="J250" s="662"/>
      <c r="K250" s="660"/>
      <c r="L250" s="650"/>
      <c r="M250" s="650"/>
      <c r="N250" s="665"/>
      <c r="P250" s="582" t="str">
        <f>CONCATENATE("(APF ",U249,")")</f>
        <v>(APF 10)</v>
      </c>
      <c r="Q250" s="582" t="str">
        <f>CONCATENATE("(APF ",V249,")")</f>
        <v>(APF 10)</v>
      </c>
      <c r="R250" s="582" t="str">
        <f>CONCATENATE("(APF ",W249,")")</f>
        <v>(APF 10)</v>
      </c>
      <c r="T250" s="216" t="s">
        <v>134</v>
      </c>
      <c r="U250" s="217" t="s">
        <v>134</v>
      </c>
      <c r="V250" s="217" t="s">
        <v>134</v>
      </c>
      <c r="W250" s="218" t="s">
        <v>134</v>
      </c>
    </row>
    <row r="251" spans="2:23" ht="15" thickBot="1">
      <c r="B251" s="201" t="s">
        <v>219</v>
      </c>
      <c r="C251" s="202" t="s">
        <v>70</v>
      </c>
      <c r="D251" s="202" t="s">
        <v>129</v>
      </c>
      <c r="E251" s="681"/>
      <c r="F251" s="681"/>
      <c r="G251" s="678"/>
      <c r="H251" s="669"/>
      <c r="I251" s="669"/>
      <c r="J251" s="657" t="s">
        <v>135</v>
      </c>
      <c r="K251" s="659"/>
      <c r="L251" s="649">
        <f>IFERROR(VLOOKUP($D251,$Y$9:$AB$9,2,FALSE)/IF($D251="Inhalation",IF($J251="Central Tendency",SUMIFS('Inhalation Exposure'!$O$5:$O$162,'Inhalation Exposure'!$B$5:$B$162,$B251,'Inhalation Exposure'!$D$5:$D$162,$C251),SUMIFS('Inhalation Exposure'!$N$5:$N$162,'Inhalation Exposure'!$B$5:$B$162,$B251,'Inhalation Exposure'!$D$5:$D$162,$C251))),"--")</f>
        <v>4.75128373147753</v>
      </c>
      <c r="M251" s="649">
        <f>IFERROR(VLOOKUP($D251,$Y$9:$AB$9,3,FALSE)/IF($D251="Inhalation",IF($J251="Central Tendency",SUMIFS('Inhalation Exposure'!$Q$5:$Q$162,'Inhalation Exposure'!$B$5:$B$162,$B251,'Inhalation Exposure'!$D$5:$D$162,$C251),SUMIFS('Inhalation Exposure'!$P$5:$P$162,'Inhalation Exposure'!$B$5:$B$162,$B251,'Inhalation Exposure'!$D$5:$D$162,$C251))),"--")</f>
        <v>7.6153310107314525</v>
      </c>
      <c r="N251" s="664">
        <f>IFERROR(VLOOKUP($D251,$Y$9:$AB$9,4,FALSE)*IF($D251="Inhalation",IF($J251="Central Tendency",SUMIFS('Inhalation Exposure'!$S$5:$S$162,'Inhalation Exposure'!$B$5:$B$162,$B251,'Inhalation Exposure'!$D$5:$D$162,$C251),SUMIFS('Inhalation Exposure'!$R$5:$R$162,'Inhalation Exposure'!$B$5:$B$162,$B251,'Inhalation Exposure'!$D$5:$D$162,$C251))),"--")</f>
        <v>6.6834618379457364E-4</v>
      </c>
      <c r="P251" s="203">
        <f>IFERROR(L251*U251, "--")</f>
        <v>47.512837314775297</v>
      </c>
      <c r="Q251" s="203">
        <f>IFERROR(M251*V251, "--")</f>
        <v>76.153310107314525</v>
      </c>
      <c r="R251" s="204">
        <f>IFERROR(N251/W251, "--")</f>
        <v>6.6834618379457358E-5</v>
      </c>
      <c r="T251" s="205">
        <v>10</v>
      </c>
      <c r="U251" s="206">
        <v>10</v>
      </c>
      <c r="V251" s="206">
        <v>10</v>
      </c>
      <c r="W251" s="207">
        <v>10</v>
      </c>
    </row>
    <row r="252" spans="2:23" ht="15" thickBot="1">
      <c r="B252" s="201" t="s">
        <v>219</v>
      </c>
      <c r="C252" s="202" t="s">
        <v>70</v>
      </c>
      <c r="D252" s="202" t="s">
        <v>129</v>
      </c>
      <c r="E252" s="681"/>
      <c r="F252" s="681"/>
      <c r="G252" s="678"/>
      <c r="H252" s="670"/>
      <c r="I252" s="670"/>
      <c r="J252" s="658"/>
      <c r="K252" s="660"/>
      <c r="L252" s="650"/>
      <c r="M252" s="650"/>
      <c r="N252" s="665"/>
      <c r="P252" s="584" t="str">
        <f>CONCATENATE("(APF ",U251,")")</f>
        <v>(APF 10)</v>
      </c>
      <c r="Q252" s="584" t="str">
        <f>CONCATENATE("(APF ",V251,")")</f>
        <v>(APF 10)</v>
      </c>
      <c r="R252" s="584" t="str">
        <f>CONCATENATE("(APF ",W251,")")</f>
        <v>(APF 10)</v>
      </c>
      <c r="T252" s="209" t="s">
        <v>134</v>
      </c>
      <c r="U252" s="210" t="s">
        <v>134</v>
      </c>
      <c r="V252" s="210" t="s">
        <v>134</v>
      </c>
      <c r="W252" s="211" t="s">
        <v>134</v>
      </c>
    </row>
    <row r="253" spans="2:23" ht="15.6" thickTop="1" thickBot="1">
      <c r="B253" s="201" t="s">
        <v>220</v>
      </c>
      <c r="C253" s="202" t="s">
        <v>70</v>
      </c>
      <c r="D253" s="202" t="s">
        <v>129</v>
      </c>
      <c r="E253" s="681"/>
      <c r="F253" s="681"/>
      <c r="G253" s="678"/>
      <c r="H253" s="668" t="s">
        <v>154</v>
      </c>
      <c r="I253" s="653" t="s">
        <v>168</v>
      </c>
      <c r="J253" s="657" t="s">
        <v>75</v>
      </c>
      <c r="K253" s="586"/>
      <c r="L253" s="649">
        <f>IFERROR(VLOOKUP($D253,$Y$9:$AB$9,2,FALSE)/IF($D253="Inhalation",IF($J253="Central Tendency",SUMIFS('Inhalation Exposure'!$O$5:$O$162,'Inhalation Exposure'!$B$5:$B$162,$B253,'Inhalation Exposure'!$D$5:$D$162,$C253),SUMIFS('Inhalation Exposure'!$N$5:$N$162,'Inhalation Exposure'!$B$5:$B$162,$B253,'Inhalation Exposure'!$D$5:$D$162,$C253))),"--")</f>
        <v>43.10850439882698</v>
      </c>
      <c r="M253" s="649">
        <f>IFERROR(VLOOKUP($D253,$Y$9:$AB$9,3,FALSE)/IF($D253="Inhalation",IF($J253="Central Tendency",SUMIFS('Inhalation Exposure'!$Q$5:$Q$162,'Inhalation Exposure'!$B$5:$B$162,$B253,'Inhalation Exposure'!$D$5:$D$162,$C253),SUMIFS('Inhalation Exposure'!$P$5:$P$162,'Inhalation Exposure'!$B$5:$B$162,$B253,'Inhalation Exposure'!$D$5:$D$162,$C253))),"--")</f>
        <v>524.4868035190616</v>
      </c>
      <c r="N253" s="664">
        <f>IFERROR(VLOOKUP($D253,$Y$9:$AB$9,4,FALSE)*IF($D253="Inhalation",IF($J253="Central Tendency",SUMIFS('Inhalation Exposure'!$S$5:$S$162,'Inhalation Exposure'!$B$5:$B$162,$B253,'Inhalation Exposure'!$D$5:$D$162,$C253),SUMIFS('Inhalation Exposure'!$R$5:$R$162,'Inhalation Exposure'!$B$5:$B$162,$B253,'Inhalation Exposure'!$D$5:$D$162,$C253))),"--")</f>
        <v>7.5206849315068496E-6</v>
      </c>
      <c r="P253" s="203">
        <f>IFERROR(L253*U253, "--")</f>
        <v>431.08504398826983</v>
      </c>
      <c r="Q253" s="203">
        <f>IFERROR(M253*V253, "--")</f>
        <v>5244.868035190616</v>
      </c>
      <c r="R253" s="204">
        <f>IFERROR(N253/W253, "--")</f>
        <v>7.5206849315068496E-7</v>
      </c>
      <c r="T253" s="212">
        <v>10</v>
      </c>
      <c r="U253" s="213">
        <v>10</v>
      </c>
      <c r="V253" s="213">
        <v>10</v>
      </c>
      <c r="W253" s="214">
        <v>10</v>
      </c>
    </row>
    <row r="254" spans="2:23" ht="15" thickBot="1">
      <c r="B254" s="201" t="s">
        <v>220</v>
      </c>
      <c r="C254" s="202" t="s">
        <v>70</v>
      </c>
      <c r="D254" s="202" t="s">
        <v>129</v>
      </c>
      <c r="E254" s="681"/>
      <c r="F254" s="681"/>
      <c r="G254" s="678"/>
      <c r="H254" s="669"/>
      <c r="I254" s="669"/>
      <c r="J254" s="662"/>
      <c r="K254" s="586"/>
      <c r="L254" s="650"/>
      <c r="M254" s="650"/>
      <c r="N254" s="665"/>
      <c r="P254" s="582" t="str">
        <f>CONCATENATE("(APF ",U253,")")</f>
        <v>(APF 10)</v>
      </c>
      <c r="Q254" s="582" t="str">
        <f>CONCATENATE("(APF ",V253,")")</f>
        <v>(APF 10)</v>
      </c>
      <c r="R254" s="582" t="str">
        <f>CONCATENATE("(APF ",W253,")")</f>
        <v>(APF 10)</v>
      </c>
      <c r="T254" s="216" t="s">
        <v>134</v>
      </c>
      <c r="U254" s="217" t="s">
        <v>134</v>
      </c>
      <c r="V254" s="217" t="s">
        <v>134</v>
      </c>
      <c r="W254" s="218" t="s">
        <v>134</v>
      </c>
    </row>
    <row r="255" spans="2:23" ht="15" thickBot="1">
      <c r="B255" s="201" t="s">
        <v>220</v>
      </c>
      <c r="C255" s="202" t="s">
        <v>70</v>
      </c>
      <c r="D255" s="202" t="s">
        <v>129</v>
      </c>
      <c r="E255" s="681"/>
      <c r="F255" s="681"/>
      <c r="G255" s="678"/>
      <c r="H255" s="669"/>
      <c r="I255" s="669"/>
      <c r="J255" s="657" t="s">
        <v>135</v>
      </c>
      <c r="K255" s="586"/>
      <c r="L255" s="649">
        <f>IFERROR(VLOOKUP($D255,$Y$9:$AB$9,2,FALSE)/IF($D255="Inhalation",IF($J255="Central Tendency",SUMIFS('Inhalation Exposure'!$O$5:$O$162,'Inhalation Exposure'!$B$5:$B$162,$B255,'Inhalation Exposure'!$D$5:$D$162,$C255),SUMIFS('Inhalation Exposure'!$N$5:$N$162,'Inhalation Exposure'!$B$5:$B$162,$B255,'Inhalation Exposure'!$D$5:$D$162,$C255))),"--")</f>
        <v>23.747980613893375</v>
      </c>
      <c r="M255" s="649">
        <f>IFERROR(VLOOKUP($D255,$Y$9:$AB$9,3,FALSE)/IF($D255="Inhalation",IF($J255="Central Tendency",SUMIFS('Inhalation Exposure'!$Q$5:$Q$162,'Inhalation Exposure'!$B$5:$B$162,$B255,'Inhalation Exposure'!$D$5:$D$162,$C255),SUMIFS('Inhalation Exposure'!$P$5:$P$162,'Inhalation Exposure'!$B$5:$B$162,$B255,'Inhalation Exposure'!$D$5:$D$162,$C255))),"--")</f>
        <v>288.9337641357028</v>
      </c>
      <c r="N255" s="664">
        <f>IFERROR(VLOOKUP($D255,$Y$9:$AB$9,4,FALSE)*IF($D255="Inhalation",IF($J255="Central Tendency",SUMIFS('Inhalation Exposure'!$S$5:$S$162,'Inhalation Exposure'!$B$5:$B$162,$B255,'Inhalation Exposure'!$D$5:$D$162,$C255),SUMIFS('Inhalation Exposure'!$R$5:$R$162,'Inhalation Exposure'!$B$5:$B$162,$B255,'Inhalation Exposure'!$D$5:$D$162,$C255))),"--")</f>
        <v>1.7615377817057005E-5</v>
      </c>
      <c r="P255" s="203">
        <f>IFERROR(L255*U255, "--")</f>
        <v>237.47980613893375</v>
      </c>
      <c r="Q255" s="203">
        <f>IFERROR(M255*V255, "--")</f>
        <v>2889.3376413570281</v>
      </c>
      <c r="R255" s="204">
        <f>IFERROR(N255/W255, "--")</f>
        <v>1.7615377817057006E-6</v>
      </c>
      <c r="T255" s="205">
        <v>10</v>
      </c>
      <c r="U255" s="206">
        <v>10</v>
      </c>
      <c r="V255" s="206">
        <v>10</v>
      </c>
      <c r="W255" s="207">
        <v>10</v>
      </c>
    </row>
    <row r="256" spans="2:23" ht="15" thickBot="1">
      <c r="B256" s="201" t="s">
        <v>220</v>
      </c>
      <c r="C256" s="202" t="s">
        <v>70</v>
      </c>
      <c r="D256" s="202" t="s">
        <v>129</v>
      </c>
      <c r="E256" s="681"/>
      <c r="F256" s="681"/>
      <c r="G256" s="678"/>
      <c r="H256" s="670"/>
      <c r="I256" s="670"/>
      <c r="J256" s="658"/>
      <c r="K256" s="586"/>
      <c r="L256" s="650"/>
      <c r="M256" s="650"/>
      <c r="N256" s="665"/>
      <c r="P256" s="584" t="str">
        <f>CONCATENATE("(APF ",U255,")")</f>
        <v>(APF 10)</v>
      </c>
      <c r="Q256" s="584" t="str">
        <f>CONCATENATE("(APF ",V255,")")</f>
        <v>(APF 10)</v>
      </c>
      <c r="R256" s="584" t="str">
        <f>CONCATENATE("(APF ",W255,")")</f>
        <v>(APF 10)</v>
      </c>
      <c r="T256" s="209" t="s">
        <v>134</v>
      </c>
      <c r="U256" s="210" t="s">
        <v>134</v>
      </c>
      <c r="V256" s="210" t="s">
        <v>134</v>
      </c>
      <c r="W256" s="211" t="s">
        <v>134</v>
      </c>
    </row>
    <row r="257" spans="2:23" ht="15.6" thickTop="1" thickBot="1">
      <c r="B257" s="201" t="s">
        <v>221</v>
      </c>
      <c r="C257" s="202" t="s">
        <v>70</v>
      </c>
      <c r="D257" s="202" t="s">
        <v>129</v>
      </c>
      <c r="E257" s="681"/>
      <c r="F257" s="681"/>
      <c r="G257" s="678"/>
      <c r="H257" s="668" t="s">
        <v>156</v>
      </c>
      <c r="I257" s="653" t="s">
        <v>168</v>
      </c>
      <c r="J257" s="657" t="s">
        <v>75</v>
      </c>
      <c r="K257" s="586"/>
      <c r="L257" s="649">
        <f>IFERROR(VLOOKUP($D257,$Y$9:$AB$9,2,FALSE)/IF($D257="Inhalation",IF($J257="Central Tendency",SUMIFS('Inhalation Exposure'!$O$5:$O$162,'Inhalation Exposure'!$B$5:$B$162,$B257,'Inhalation Exposure'!$D$5:$D$162,$C257),SUMIFS('Inhalation Exposure'!$N$5:$N$162,'Inhalation Exposure'!$B$5:$B$162,$B257,'Inhalation Exposure'!$D$5:$D$162,$C257))),"--")</f>
        <v>310.52913810242211</v>
      </c>
      <c r="M257" s="649">
        <f>IFERROR(VLOOKUP($D257,$Y$9:$AB$9,3,FALSE)/IF($D257="Inhalation",IF($J257="Central Tendency",SUMIFS('Inhalation Exposure'!$Q$5:$Q$162,'Inhalation Exposure'!$B$5:$B$162,$B257,'Inhalation Exposure'!$D$5:$D$162,$C257),SUMIFS('Inhalation Exposure'!$P$5:$P$162,'Inhalation Exposure'!$B$5:$B$162,$B257,'Inhalation Exposure'!$D$5:$D$162,$C257))),"--")</f>
        <v>3778.1045135794679</v>
      </c>
      <c r="N257" s="664">
        <f>IFERROR(VLOOKUP($D257,$Y$9:$AB$9,4,FALSE)*IF($D257="Inhalation",IF($J257="Central Tendency",SUMIFS('Inhalation Exposure'!$S$5:$S$162,'Inhalation Exposure'!$B$5:$B$162,$B257,'Inhalation Exposure'!$D$5:$D$162,$C257),SUMIFS('Inhalation Exposure'!$R$5:$R$162,'Inhalation Exposure'!$B$5:$B$162,$B257,'Inhalation Exposure'!$D$5:$D$162,$C257))),"--")</f>
        <v>1.0440420549041098E-6</v>
      </c>
      <c r="P257" s="203">
        <f>IFERROR(L257*U257, "--")</f>
        <v>3105.2913810242212</v>
      </c>
      <c r="Q257" s="203">
        <f>IFERROR(M257*V257, "--")</f>
        <v>37781.04513579468</v>
      </c>
      <c r="R257" s="204">
        <f>IFERROR(N257/W257, "--")</f>
        <v>1.0440420549041098E-7</v>
      </c>
      <c r="T257" s="212">
        <v>10</v>
      </c>
      <c r="U257" s="213">
        <v>10</v>
      </c>
      <c r="V257" s="213">
        <v>10</v>
      </c>
      <c r="W257" s="214">
        <v>10</v>
      </c>
    </row>
    <row r="258" spans="2:23" ht="15" thickBot="1">
      <c r="B258" s="201" t="s">
        <v>221</v>
      </c>
      <c r="C258" s="202" t="s">
        <v>70</v>
      </c>
      <c r="D258" s="202" t="s">
        <v>129</v>
      </c>
      <c r="E258" s="681"/>
      <c r="F258" s="681"/>
      <c r="G258" s="678"/>
      <c r="H258" s="669"/>
      <c r="I258" s="669"/>
      <c r="J258" s="662"/>
      <c r="K258" s="586"/>
      <c r="L258" s="650"/>
      <c r="M258" s="650"/>
      <c r="N258" s="665"/>
      <c r="P258" s="582" t="str">
        <f>CONCATENATE("(APF ",U257,")")</f>
        <v>(APF 10)</v>
      </c>
      <c r="Q258" s="582" t="str">
        <f>CONCATENATE("(APF ",V257,")")</f>
        <v>(APF 10)</v>
      </c>
      <c r="R258" s="582" t="str">
        <f>CONCATENATE("(APF ",W257,")")</f>
        <v>(APF 10)</v>
      </c>
      <c r="T258" s="216" t="s">
        <v>134</v>
      </c>
      <c r="U258" s="217" t="s">
        <v>134</v>
      </c>
      <c r="V258" s="217" t="s">
        <v>134</v>
      </c>
      <c r="W258" s="218" t="s">
        <v>134</v>
      </c>
    </row>
    <row r="259" spans="2:23" ht="15" thickBot="1">
      <c r="B259" s="201" t="s">
        <v>221</v>
      </c>
      <c r="C259" s="202" t="s">
        <v>70</v>
      </c>
      <c r="D259" s="202" t="s">
        <v>129</v>
      </c>
      <c r="E259" s="681"/>
      <c r="F259" s="681"/>
      <c r="G259" s="678"/>
      <c r="H259" s="669"/>
      <c r="I259" s="669"/>
      <c r="J259" s="657" t="s">
        <v>135</v>
      </c>
      <c r="K259" s="586"/>
      <c r="L259" s="649">
        <f>IFERROR(VLOOKUP($D259,$Y$9:$AB$9,2,FALSE)/IF($D259="Inhalation",IF($J259="Central Tendency",SUMIFS('Inhalation Exposure'!$O$5:$O$162,'Inhalation Exposure'!$B$5:$B$162,$B259,'Inhalation Exposure'!$D$5:$D$162,$C259),SUMIFS('Inhalation Exposure'!$N$5:$N$162,'Inhalation Exposure'!$B$5:$B$162,$B259,'Inhalation Exposure'!$D$5:$D$162,$C259))),"--")</f>
        <v>1.0280305623068797</v>
      </c>
      <c r="M259" s="649">
        <f>IFERROR(VLOOKUP($D259,$Y$9:$AB$9,3,FALSE)/IF($D259="Inhalation",IF($J259="Central Tendency",SUMIFS('Inhalation Exposure'!$Q$5:$Q$162,'Inhalation Exposure'!$B$5:$B$162,$B259,'Inhalation Exposure'!$D$5:$D$162,$C259),SUMIFS('Inhalation Exposure'!$P$5:$P$162,'Inhalation Exposure'!$B$5:$B$162,$B259,'Inhalation Exposure'!$D$5:$D$162,$C259))),"--")</f>
        <v>12.507705174733701</v>
      </c>
      <c r="N259" s="664">
        <f>IFERROR(VLOOKUP($D259,$Y$9:$AB$9,4,FALSE)*IF($D259="Inhalation",IF($J259="Central Tendency",SUMIFS('Inhalation Exposure'!$S$5:$S$162,'Inhalation Exposure'!$B$5:$B$162,$B259,'Inhalation Exposure'!$D$5:$D$162,$C259),SUMIFS('Inhalation Exposure'!$R$5:$R$162,'Inhalation Exposure'!$B$5:$B$162,$B259,'Inhalation Exposure'!$D$5:$D$162,$C259))),"--")</f>
        <v>4.0692336030083968E-4</v>
      </c>
      <c r="P259" s="203">
        <f>IFERROR(L259*U259, "--")</f>
        <v>51.401528115343986</v>
      </c>
      <c r="Q259" s="203">
        <f>IFERROR(M259*V259, "--")</f>
        <v>125.07705174733701</v>
      </c>
      <c r="R259" s="204">
        <f>IFERROR(N259/W259, "--")</f>
        <v>4.0692336030083969E-5</v>
      </c>
      <c r="T259" s="205">
        <v>10</v>
      </c>
      <c r="U259" s="206">
        <v>50</v>
      </c>
      <c r="V259" s="206">
        <v>10</v>
      </c>
      <c r="W259" s="207">
        <v>10</v>
      </c>
    </row>
    <row r="260" spans="2:23" ht="15" thickBot="1">
      <c r="B260" s="201" t="s">
        <v>221</v>
      </c>
      <c r="C260" s="202" t="s">
        <v>70</v>
      </c>
      <c r="D260" s="202" t="s">
        <v>129</v>
      </c>
      <c r="E260" s="681"/>
      <c r="F260" s="681"/>
      <c r="G260" s="678"/>
      <c r="H260" s="670"/>
      <c r="I260" s="670"/>
      <c r="J260" s="658"/>
      <c r="K260" s="586"/>
      <c r="L260" s="650"/>
      <c r="M260" s="650"/>
      <c r="N260" s="665"/>
      <c r="P260" s="584" t="str">
        <f>CONCATENATE("(APF ",U259,")")</f>
        <v>(APF 50)</v>
      </c>
      <c r="Q260" s="584" t="str">
        <f>CONCATENATE("(APF ",V259,")")</f>
        <v>(APF 10)</v>
      </c>
      <c r="R260" s="584" t="str">
        <f>CONCATENATE("(APF ",W259,")")</f>
        <v>(APF 10)</v>
      </c>
      <c r="T260" s="209" t="s">
        <v>134</v>
      </c>
      <c r="U260" s="210" t="s">
        <v>134</v>
      </c>
      <c r="V260" s="210" t="s">
        <v>134</v>
      </c>
      <c r="W260" s="211" t="s">
        <v>134</v>
      </c>
    </row>
    <row r="261" spans="2:23" ht="15.6" thickTop="1" thickBot="1">
      <c r="B261" s="201" t="s">
        <v>222</v>
      </c>
      <c r="C261" s="288" t="s">
        <v>70</v>
      </c>
      <c r="D261" s="202" t="s">
        <v>129</v>
      </c>
      <c r="E261" s="681"/>
      <c r="F261" s="681"/>
      <c r="G261" s="678"/>
      <c r="H261" s="668" t="s">
        <v>158</v>
      </c>
      <c r="I261" s="653" t="s">
        <v>168</v>
      </c>
      <c r="J261" s="657" t="s">
        <v>75</v>
      </c>
      <c r="K261" s="659"/>
      <c r="L261" s="649">
        <f>IFERROR(VLOOKUP($D261,$Y$9:$AB$9,2,FALSE)/IF($D261="Inhalation",IF($J261="Central Tendency",SUMIFS('Inhalation Exposure'!$O$5:$O$162,'Inhalation Exposure'!$B$5:$B$162,$B261,'Inhalation Exposure'!$D$5:$D$162,$C261),SUMIFS('Inhalation Exposure'!$N$5:$N$162,'Inhalation Exposure'!$B$5:$B$162,$B261,'Inhalation Exposure'!$D$5:$D$162,$C261))),"--")</f>
        <v>9241.2842744774571</v>
      </c>
      <c r="M261" s="649">
        <f>IFERROR(VLOOKUP($D261,$Y$9:$AB$9,3,FALSE)/IF($D261="Inhalation",IF($J261="Central Tendency",SUMIFS('Inhalation Exposure'!$Q$5:$Q$162,'Inhalation Exposure'!$B$5:$B$162,$B261,'Inhalation Exposure'!$D$5:$D$162,$C261),SUMIFS('Inhalation Exposure'!$P$5:$P$162,'Inhalation Exposure'!$B$5:$B$162,$B261,'Inhalation Exposure'!$D$5:$D$162,$C261))),"--")</f>
        <v>14811.878787236325</v>
      </c>
      <c r="N261" s="664">
        <f>IFERROR(VLOOKUP($D261,$Y$9:$AB$9,4,FALSE)*IF($D261="Inhalation",IF($J261="Central Tendency",SUMIFS('Inhalation Exposure'!$S$5:$S$162,'Inhalation Exposure'!$B$5:$B$162,$B261,'Inhalation Exposure'!$D$5:$D$162,$C261),SUMIFS('Inhalation Exposure'!$R$5:$R$162,'Inhalation Exposure'!$B$5:$B$162,$B261,'Inhalation Exposure'!$D$5:$D$162,$C261))),"--")</f>
        <v>2.6630652712328772E-7</v>
      </c>
      <c r="P261" s="203">
        <f>IFERROR(L261*U261, "--")</f>
        <v>92412.842744774563</v>
      </c>
      <c r="Q261" s="203">
        <f>IFERROR(M261*V261, "--")</f>
        <v>148118.78787236323</v>
      </c>
      <c r="R261" s="204">
        <f>IFERROR(N261/W261, "--")</f>
        <v>2.6630652712328772E-8</v>
      </c>
      <c r="T261" s="212">
        <v>10</v>
      </c>
      <c r="U261" s="213">
        <v>10</v>
      </c>
      <c r="V261" s="213">
        <v>10</v>
      </c>
      <c r="W261" s="214">
        <v>10</v>
      </c>
    </row>
    <row r="262" spans="2:23" ht="15" thickBot="1">
      <c r="B262" s="201" t="s">
        <v>222</v>
      </c>
      <c r="C262" s="288" t="s">
        <v>70</v>
      </c>
      <c r="D262" s="202" t="s">
        <v>129</v>
      </c>
      <c r="E262" s="681"/>
      <c r="F262" s="681"/>
      <c r="G262" s="678"/>
      <c r="H262" s="669"/>
      <c r="I262" s="669"/>
      <c r="J262" s="662"/>
      <c r="K262" s="660"/>
      <c r="L262" s="650"/>
      <c r="M262" s="650"/>
      <c r="N262" s="665"/>
      <c r="P262" s="582" t="str">
        <f>CONCATENATE("(APF ",U261,")")</f>
        <v>(APF 10)</v>
      </c>
      <c r="Q262" s="582" t="str">
        <f>CONCATENATE("(APF ",V261,")")</f>
        <v>(APF 10)</v>
      </c>
      <c r="R262" s="582" t="str">
        <f>CONCATENATE("(APF ",W261,")")</f>
        <v>(APF 10)</v>
      </c>
      <c r="T262" s="216" t="s">
        <v>134</v>
      </c>
      <c r="U262" s="217" t="s">
        <v>134</v>
      </c>
      <c r="V262" s="217" t="s">
        <v>134</v>
      </c>
      <c r="W262" s="218" t="s">
        <v>134</v>
      </c>
    </row>
    <row r="263" spans="2:23" ht="15" thickBot="1">
      <c r="B263" s="201" t="s">
        <v>222</v>
      </c>
      <c r="C263" s="288" t="s">
        <v>70</v>
      </c>
      <c r="D263" s="202" t="s">
        <v>129</v>
      </c>
      <c r="E263" s="681"/>
      <c r="F263" s="681"/>
      <c r="G263" s="678"/>
      <c r="H263" s="669"/>
      <c r="I263" s="669"/>
      <c r="J263" s="657" t="s">
        <v>135</v>
      </c>
      <c r="K263" s="659"/>
      <c r="L263" s="649">
        <f>IFERROR(VLOOKUP($D263,$Y$9:$AB$9,2,FALSE)/IF($D263="Inhalation",IF($J263="Central Tendency",SUMIFS('Inhalation Exposure'!$O$5:$O$162,'Inhalation Exposure'!$B$5:$B$162,$B263,'Inhalation Exposure'!$D$5:$D$162,$C263),SUMIFS('Inhalation Exposure'!$N$5:$N$162,'Inhalation Exposure'!$B$5:$B$162,$B263,'Inhalation Exposure'!$D$5:$D$162,$C263))),"--")</f>
        <v>25.07214058177227</v>
      </c>
      <c r="M263" s="649">
        <f>IFERROR(VLOOKUP($D263,$Y$9:$AB$9,3,FALSE)/IF($D263="Inhalation",IF($J263="Central Tendency",SUMIFS('Inhalation Exposure'!$Q$5:$Q$162,'Inhalation Exposure'!$B$5:$B$162,$B263,'Inhalation Exposure'!$D$5:$D$162,$C263),SUMIFS('Inhalation Exposure'!$P$5:$P$162,'Inhalation Exposure'!$B$5:$B$162,$B263,'Inhalation Exposure'!$D$5:$D$162,$C263))),"--")</f>
        <v>40.185486800724817</v>
      </c>
      <c r="N263" s="664">
        <f>IFERROR(VLOOKUP($D263,$Y$9:$AB$9,4,FALSE)*IF($D263="Inhalation",IF($J263="Central Tendency",SUMIFS('Inhalation Exposure'!$S$5:$S$162,'Inhalation Exposure'!$B$5:$B$162,$B263,'Inhalation Exposure'!$D$5:$D$162,$C263),SUMIFS('Inhalation Exposure'!$R$5:$R$162,'Inhalation Exposure'!$B$5:$B$162,$B263,'Inhalation Exposure'!$D$5:$D$162,$C263))),"--")</f>
        <v>1.2665461649361025E-4</v>
      </c>
      <c r="P263" s="203">
        <f>IFERROR(L263*U263, "--")</f>
        <v>250.72140581772271</v>
      </c>
      <c r="Q263" s="203">
        <f>IFERROR(M263*V263, "--")</f>
        <v>401.85486800724817</v>
      </c>
      <c r="R263" s="204">
        <f>IFERROR(N263/W263, "--")</f>
        <v>1.2665461649361025E-5</v>
      </c>
      <c r="T263" s="205">
        <v>10</v>
      </c>
      <c r="U263" s="206">
        <v>10</v>
      </c>
      <c r="V263" s="206">
        <v>10</v>
      </c>
      <c r="W263" s="207">
        <v>10</v>
      </c>
    </row>
    <row r="264" spans="2:23" ht="15" thickBot="1">
      <c r="B264" s="201" t="s">
        <v>222</v>
      </c>
      <c r="C264" s="288" t="s">
        <v>70</v>
      </c>
      <c r="D264" s="202" t="s">
        <v>129</v>
      </c>
      <c r="E264" s="681"/>
      <c r="F264" s="681"/>
      <c r="G264" s="678"/>
      <c r="H264" s="670"/>
      <c r="I264" s="670"/>
      <c r="J264" s="658"/>
      <c r="K264" s="660"/>
      <c r="L264" s="650"/>
      <c r="M264" s="650"/>
      <c r="N264" s="665"/>
      <c r="P264" s="584" t="str">
        <f>CONCATENATE("(APF ",U263,")")</f>
        <v>(APF 10)</v>
      </c>
      <c r="Q264" s="584" t="str">
        <f>CONCATENATE("(APF ",V263,")")</f>
        <v>(APF 10)</v>
      </c>
      <c r="R264" s="584" t="str">
        <f>CONCATENATE("(APF ",W263,")")</f>
        <v>(APF 10)</v>
      </c>
      <c r="T264" s="209" t="s">
        <v>134</v>
      </c>
      <c r="U264" s="210" t="s">
        <v>134</v>
      </c>
      <c r="V264" s="210" t="s">
        <v>134</v>
      </c>
      <c r="W264" s="211" t="s">
        <v>134</v>
      </c>
    </row>
    <row r="265" spans="2:23" ht="15.6" thickTop="1" thickBot="1">
      <c r="B265" s="201" t="s">
        <v>223</v>
      </c>
      <c r="C265" s="288" t="s">
        <v>70</v>
      </c>
      <c r="D265" s="202" t="s">
        <v>129</v>
      </c>
      <c r="E265" s="681"/>
      <c r="F265" s="681"/>
      <c r="G265" s="678"/>
      <c r="H265" s="668" t="s">
        <v>160</v>
      </c>
      <c r="I265" s="653" t="s">
        <v>168</v>
      </c>
      <c r="J265" s="657" t="s">
        <v>75</v>
      </c>
      <c r="K265" s="586"/>
      <c r="L265" s="649">
        <f>IFERROR(VLOOKUP($D265,$Y$9:$AB$9,2,FALSE)/IF($D265="Inhalation",IF($J265="Central Tendency",SUMIFS('Inhalation Exposure'!$O$5:$O$162,'Inhalation Exposure'!$B$5:$B$162,$B265,'Inhalation Exposure'!$D$5:$D$162,$C265),SUMIFS('Inhalation Exposure'!$N$5:$N$162,'Inhalation Exposure'!$B$5:$B$162,$B265,'Inhalation Exposure'!$D$5:$D$162,$C265))),"--")</f>
        <v>459.37500000000006</v>
      </c>
      <c r="M265" s="649">
        <f>IFERROR(VLOOKUP($D265,$Y$9:$AB$9,3,FALSE)/IF($D265="Inhalation",IF($J265="Central Tendency",SUMIFS('Inhalation Exposure'!$Q$5:$Q$162,'Inhalation Exposure'!$B$5:$B$162,$B265,'Inhalation Exposure'!$D$5:$D$162,$C265),SUMIFS('Inhalation Exposure'!$P$5:$P$162,'Inhalation Exposure'!$B$5:$B$162,$B265,'Inhalation Exposure'!$D$5:$D$162,$C265))),"--")</f>
        <v>5589.0625</v>
      </c>
      <c r="N265" s="664">
        <f>IFERROR(VLOOKUP($D265,$Y$9:$AB$9,4,FALSE)*IF($D265="Inhalation",IF($J265="Central Tendency",SUMIFS('Inhalation Exposure'!$S$5:$S$162,'Inhalation Exposure'!$B$5:$B$162,$B265,'Inhalation Exposure'!$D$5:$D$162,$C265),SUMIFS('Inhalation Exposure'!$R$5:$R$162,'Inhalation Exposure'!$B$5:$B$162,$B265,'Inhalation Exposure'!$D$5:$D$162,$C265))),"--")</f>
        <v>7.0575342465753422E-7</v>
      </c>
      <c r="P265" s="203">
        <f>IFERROR(L265*U265, "--")</f>
        <v>4593.7500000000009</v>
      </c>
      <c r="Q265" s="203">
        <f>IFERROR(M265*V265, "--")</f>
        <v>55890.625</v>
      </c>
      <c r="R265" s="204">
        <f>IFERROR(N265/W265, "--")</f>
        <v>7.0575342465753419E-8</v>
      </c>
      <c r="T265" s="212">
        <v>10</v>
      </c>
      <c r="U265" s="213">
        <v>10</v>
      </c>
      <c r="V265" s="213">
        <v>10</v>
      </c>
      <c r="W265" s="214">
        <v>10</v>
      </c>
    </row>
    <row r="266" spans="2:23" ht="15" thickBot="1">
      <c r="B266" s="201" t="s">
        <v>223</v>
      </c>
      <c r="C266" s="288" t="s">
        <v>70</v>
      </c>
      <c r="D266" s="202" t="s">
        <v>129</v>
      </c>
      <c r="E266" s="681"/>
      <c r="F266" s="681"/>
      <c r="G266" s="678"/>
      <c r="H266" s="669"/>
      <c r="I266" s="669"/>
      <c r="J266" s="662"/>
      <c r="K266" s="586"/>
      <c r="L266" s="650"/>
      <c r="M266" s="650"/>
      <c r="N266" s="665"/>
      <c r="P266" s="582" t="str">
        <f>CONCATENATE("(APF ",U265,")")</f>
        <v>(APF 10)</v>
      </c>
      <c r="Q266" s="582" t="str">
        <f>CONCATENATE("(APF ",V265,")")</f>
        <v>(APF 10)</v>
      </c>
      <c r="R266" s="582" t="str">
        <f>CONCATENATE("(APF ",W265,")")</f>
        <v>(APF 10)</v>
      </c>
      <c r="T266" s="216" t="s">
        <v>134</v>
      </c>
      <c r="U266" s="217" t="s">
        <v>134</v>
      </c>
      <c r="V266" s="217" t="s">
        <v>134</v>
      </c>
      <c r="W266" s="218" t="s">
        <v>134</v>
      </c>
    </row>
    <row r="267" spans="2:23" ht="15" thickBot="1">
      <c r="B267" s="201" t="s">
        <v>223</v>
      </c>
      <c r="C267" s="288" t="s">
        <v>70</v>
      </c>
      <c r="D267" s="202" t="s">
        <v>129</v>
      </c>
      <c r="E267" s="681"/>
      <c r="F267" s="681"/>
      <c r="G267" s="678"/>
      <c r="H267" s="669"/>
      <c r="I267" s="669"/>
      <c r="J267" s="657" t="s">
        <v>135</v>
      </c>
      <c r="K267" s="586"/>
      <c r="L267" s="649">
        <f>IFERROR(VLOOKUP($D267,$Y$9:$AB$9,2,FALSE)/IF($D267="Inhalation",IF($J267="Central Tendency",SUMIFS('Inhalation Exposure'!$O$5:$O$162,'Inhalation Exposure'!$B$5:$B$162,$B267,'Inhalation Exposure'!$D$5:$D$162,$C267),SUMIFS('Inhalation Exposure'!$N$5:$N$162,'Inhalation Exposure'!$B$5:$B$162,$B267,'Inhalation Exposure'!$D$5:$D$162,$C267))),"--")</f>
        <v>109.70149253731341</v>
      </c>
      <c r="M267" s="649">
        <f>IFERROR(VLOOKUP($D267,$Y$9:$AB$9,3,FALSE)/IF($D267="Inhalation",IF($J267="Central Tendency",SUMIFS('Inhalation Exposure'!$Q$5:$Q$162,'Inhalation Exposure'!$B$5:$B$162,$B267,'Inhalation Exposure'!$D$5:$D$162,$C267),SUMIFS('Inhalation Exposure'!$P$5:$P$162,'Inhalation Exposure'!$B$5:$B$162,$B267,'Inhalation Exposure'!$D$5:$D$162,$C267))),"--")</f>
        <v>1334.7014925373132</v>
      </c>
      <c r="N267" s="664">
        <f>IFERROR(VLOOKUP($D267,$Y$9:$AB$9,4,FALSE)*IF($D267="Inhalation",IF($J267="Central Tendency",SUMIFS('Inhalation Exposure'!$S$5:$S$162,'Inhalation Exposure'!$B$5:$B$162,$B267,'Inhalation Exposure'!$D$5:$D$162,$C267),SUMIFS('Inhalation Exposure'!$R$5:$R$162,'Inhalation Exposure'!$B$5:$B$162,$B267,'Inhalation Exposure'!$D$5:$D$162,$C267))),"--")</f>
        <v>3.8133451171011934E-6</v>
      </c>
      <c r="P267" s="203">
        <f>IFERROR(L267*U267, "--")</f>
        <v>1097.0149253731342</v>
      </c>
      <c r="Q267" s="203">
        <f>IFERROR(M267*V267, "--")</f>
        <v>13347.014925373132</v>
      </c>
      <c r="R267" s="204">
        <f>IFERROR(N267/W267, "--")</f>
        <v>3.8133451171011933E-7</v>
      </c>
      <c r="T267" s="205">
        <v>10</v>
      </c>
      <c r="U267" s="206">
        <v>10</v>
      </c>
      <c r="V267" s="206">
        <v>10</v>
      </c>
      <c r="W267" s="207">
        <v>10</v>
      </c>
    </row>
    <row r="268" spans="2:23" ht="15" thickBot="1">
      <c r="B268" s="201" t="s">
        <v>223</v>
      </c>
      <c r="C268" s="288" t="s">
        <v>70</v>
      </c>
      <c r="D268" s="202" t="s">
        <v>129</v>
      </c>
      <c r="E268" s="681"/>
      <c r="F268" s="681"/>
      <c r="G268" s="678"/>
      <c r="H268" s="670"/>
      <c r="I268" s="670"/>
      <c r="J268" s="658"/>
      <c r="K268" s="586"/>
      <c r="L268" s="650"/>
      <c r="M268" s="650"/>
      <c r="N268" s="665"/>
      <c r="P268" s="584" t="str">
        <f>CONCATENATE("(APF ",U267,")")</f>
        <v>(APF 10)</v>
      </c>
      <c r="Q268" s="584" t="str">
        <f>CONCATENATE("(APF ",V267,")")</f>
        <v>(APF 10)</v>
      </c>
      <c r="R268" s="584" t="str">
        <f>CONCATENATE("(APF ",W267,")")</f>
        <v>(APF 10)</v>
      </c>
      <c r="T268" s="209" t="s">
        <v>134</v>
      </c>
      <c r="U268" s="210" t="s">
        <v>134</v>
      </c>
      <c r="V268" s="210" t="s">
        <v>134</v>
      </c>
      <c r="W268" s="211" t="s">
        <v>134</v>
      </c>
    </row>
    <row r="269" spans="2:23" ht="15.6" thickTop="1" thickBot="1">
      <c r="B269" s="201" t="s">
        <v>224</v>
      </c>
      <c r="C269" s="288" t="s">
        <v>70</v>
      </c>
      <c r="D269" s="202" t="s">
        <v>129</v>
      </c>
      <c r="E269" s="681"/>
      <c r="F269" s="681"/>
      <c r="G269" s="678"/>
      <c r="H269" s="668" t="s">
        <v>162</v>
      </c>
      <c r="I269" s="653" t="s">
        <v>168</v>
      </c>
      <c r="J269" s="657" t="s">
        <v>75</v>
      </c>
      <c r="K269" s="586"/>
      <c r="L269" s="649">
        <f>IFERROR(VLOOKUP($D269,$Y$9:$AB$9,2,FALSE)/IF($D269="Inhalation",IF($J269="Central Tendency",SUMIFS('Inhalation Exposure'!$O$5:$O$162,'Inhalation Exposure'!$B$5:$B$162,$B269,'Inhalation Exposure'!$D$5:$D$162,$C269),SUMIFS('Inhalation Exposure'!$N$5:$N$162,'Inhalation Exposure'!$B$5:$B$162,$B269,'Inhalation Exposure'!$D$5:$D$162,$C269))),"--")</f>
        <v>261194.02985074627</v>
      </c>
      <c r="M269" s="649">
        <f>IFERROR(VLOOKUP($D269,$Y$9:$AB$9,3,FALSE)/IF($D269="Inhalation",IF($J269="Central Tendency",SUMIFS('Inhalation Exposure'!$Q$5:$Q$162,'Inhalation Exposure'!$B$5:$B$162,$B269,'Inhalation Exposure'!$D$5:$D$162,$C269),SUMIFS('Inhalation Exposure'!$P$5:$P$162,'Inhalation Exposure'!$B$5:$B$162,$B269,'Inhalation Exposure'!$D$5:$D$162,$C269))),"--")</f>
        <v>3177860.696517413</v>
      </c>
      <c r="N269" s="664">
        <f>IFERROR(VLOOKUP($D269,$Y$9:$AB$9,4,FALSE)*IF($D269="Inhalation",IF($J269="Central Tendency",SUMIFS('Inhalation Exposure'!$S$5:$S$162,'Inhalation Exposure'!$B$5:$B$162,$B269,'Inhalation Exposure'!$D$5:$D$162,$C269),SUMIFS('Inhalation Exposure'!$R$5:$R$162,'Inhalation Exposure'!$B$5:$B$162,$B269,'Inhalation Exposure'!$D$5:$D$162,$C269))),"--")</f>
        <v>1.2412438356164383E-9</v>
      </c>
      <c r="P269" s="203">
        <f>IFERROR(L269*U269, "--")</f>
        <v>2611940.2985074627</v>
      </c>
      <c r="Q269" s="203">
        <f>IFERROR(M269*V269, "--")</f>
        <v>31778606.965174131</v>
      </c>
      <c r="R269" s="204">
        <f>IFERROR(N269/W269, "--")</f>
        <v>1.2412438356164383E-10</v>
      </c>
      <c r="T269" s="212">
        <v>10</v>
      </c>
      <c r="U269" s="213">
        <v>10</v>
      </c>
      <c r="V269" s="213">
        <v>10</v>
      </c>
      <c r="W269" s="214">
        <v>10</v>
      </c>
    </row>
    <row r="270" spans="2:23" ht="15" thickBot="1">
      <c r="B270" s="201" t="s">
        <v>224</v>
      </c>
      <c r="C270" s="288" t="s">
        <v>70</v>
      </c>
      <c r="D270" s="202" t="s">
        <v>129</v>
      </c>
      <c r="E270" s="681"/>
      <c r="F270" s="681"/>
      <c r="G270" s="678"/>
      <c r="H270" s="669"/>
      <c r="I270" s="669"/>
      <c r="J270" s="662"/>
      <c r="K270" s="586"/>
      <c r="L270" s="650"/>
      <c r="M270" s="650"/>
      <c r="N270" s="665"/>
      <c r="P270" s="582" t="str">
        <f>CONCATENATE("(APF ",U269,")")</f>
        <v>(APF 10)</v>
      </c>
      <c r="Q270" s="582" t="str">
        <f>CONCATENATE("(APF ",V269,")")</f>
        <v>(APF 10)</v>
      </c>
      <c r="R270" s="582" t="str">
        <f>CONCATENATE("(APF ",W269,")")</f>
        <v>(APF 10)</v>
      </c>
      <c r="T270" s="216" t="s">
        <v>134</v>
      </c>
      <c r="U270" s="217" t="s">
        <v>134</v>
      </c>
      <c r="V270" s="217" t="s">
        <v>134</v>
      </c>
      <c r="W270" s="218" t="s">
        <v>134</v>
      </c>
    </row>
    <row r="271" spans="2:23" ht="15" thickBot="1">
      <c r="B271" s="201" t="s">
        <v>224</v>
      </c>
      <c r="C271" s="288" t="s">
        <v>70</v>
      </c>
      <c r="D271" s="202" t="s">
        <v>129</v>
      </c>
      <c r="E271" s="681"/>
      <c r="F271" s="681"/>
      <c r="G271" s="678"/>
      <c r="H271" s="669"/>
      <c r="I271" s="669"/>
      <c r="J271" s="657" t="s">
        <v>135</v>
      </c>
      <c r="K271" s="586"/>
      <c r="L271" s="649">
        <f>IFERROR(VLOOKUP($D271,$Y$9:$AB$9,2,FALSE)/IF($D271="Inhalation",IF($J271="Central Tendency",SUMIFS('Inhalation Exposure'!$O$5:$O$162,'Inhalation Exposure'!$B$5:$B$162,$B271,'Inhalation Exposure'!$D$5:$D$162,$C271),SUMIFS('Inhalation Exposure'!$N$5:$N$162,'Inhalation Exposure'!$B$5:$B$162,$B271,'Inhalation Exposure'!$D$5:$D$162,$C271))),"--")</f>
        <v>75.46246958880441</v>
      </c>
      <c r="M271" s="649">
        <f>IFERROR(VLOOKUP($D271,$Y$9:$AB$9,3,FALSE)/IF($D271="Inhalation",IF($J271="Central Tendency",SUMIFS('Inhalation Exposure'!$Q$5:$Q$162,'Inhalation Exposure'!$B$5:$B$162,$B271,'Inhalation Exposure'!$D$5:$D$162,$C271),SUMIFS('Inhalation Exposure'!$P$5:$P$162,'Inhalation Exposure'!$B$5:$B$162,$B271,'Inhalation Exposure'!$D$5:$D$162,$C271))),"--")</f>
        <v>918.12671333045375</v>
      </c>
      <c r="N271" s="664">
        <f>IFERROR(VLOOKUP($D271,$Y$9:$AB$9,4,FALSE)*IF($D271="Inhalation",IF($J271="Central Tendency",SUMIFS('Inhalation Exposure'!$S$5:$S$162,'Inhalation Exposure'!$B$5:$B$162,$B271,'Inhalation Exposure'!$D$5:$D$162,$C271),SUMIFS('Inhalation Exposure'!$R$5:$R$162,'Inhalation Exposure'!$B$5:$B$162,$B271,'Inhalation Exposure'!$D$5:$D$162,$C271))),"--")</f>
        <v>5.5435457279010168E-6</v>
      </c>
      <c r="P271" s="203">
        <f>IFERROR(L271*U271, "--")</f>
        <v>754.62469588804413</v>
      </c>
      <c r="Q271" s="203">
        <f>IFERROR(M271*V271, "--")</f>
        <v>9181.2671333045382</v>
      </c>
      <c r="R271" s="204">
        <f>IFERROR(N271/W271, "--")</f>
        <v>5.5435457279010164E-7</v>
      </c>
      <c r="T271" s="205">
        <v>10</v>
      </c>
      <c r="U271" s="206">
        <v>10</v>
      </c>
      <c r="V271" s="206">
        <v>10</v>
      </c>
      <c r="W271" s="207">
        <v>10</v>
      </c>
    </row>
    <row r="272" spans="2:23" ht="15" thickBot="1">
      <c r="B272" s="201" t="s">
        <v>224</v>
      </c>
      <c r="C272" s="288" t="s">
        <v>70</v>
      </c>
      <c r="D272" s="202" t="s">
        <v>129</v>
      </c>
      <c r="E272" s="681"/>
      <c r="F272" s="681"/>
      <c r="G272" s="678"/>
      <c r="H272" s="670"/>
      <c r="I272" s="670"/>
      <c r="J272" s="658"/>
      <c r="K272" s="586"/>
      <c r="L272" s="650"/>
      <c r="M272" s="650"/>
      <c r="N272" s="665"/>
      <c r="P272" s="584" t="str">
        <f>CONCATENATE("(APF ",U271,")")</f>
        <v>(APF 10)</v>
      </c>
      <c r="Q272" s="584" t="str">
        <f>CONCATENATE("(APF ",V271,")")</f>
        <v>(APF 10)</v>
      </c>
      <c r="R272" s="584" t="str">
        <f>CONCATENATE("(APF ",W271,")")</f>
        <v>(APF 10)</v>
      </c>
      <c r="T272" s="209" t="s">
        <v>134</v>
      </c>
      <c r="U272" s="210" t="s">
        <v>134</v>
      </c>
      <c r="V272" s="210" t="s">
        <v>134</v>
      </c>
      <c r="W272" s="211" t="s">
        <v>134</v>
      </c>
    </row>
    <row r="273" spans="2:23" ht="15" thickBot="1">
      <c r="B273" s="201" t="s">
        <v>225</v>
      </c>
      <c r="C273" s="288" t="s">
        <v>70</v>
      </c>
      <c r="D273" s="202" t="s">
        <v>129</v>
      </c>
      <c r="E273" s="681"/>
      <c r="F273" s="681"/>
      <c r="G273" s="678"/>
      <c r="H273" s="653" t="s">
        <v>164</v>
      </c>
      <c r="I273" s="653" t="s">
        <v>168</v>
      </c>
      <c r="J273" s="657" t="s">
        <v>75</v>
      </c>
      <c r="K273" s="659"/>
      <c r="L273" s="649">
        <f>IFERROR(VLOOKUP($D273,$Y$9:$AB$9,2,FALSE)/IF($D273="Inhalation",IF($J273="Central Tendency",SUMIFS('Inhalation Exposure'!$O$5:$O$162,'Inhalation Exposure'!$B$5:$B$162,$B273,'Inhalation Exposure'!$D$5:$D$162,$C273),SUMIFS('Inhalation Exposure'!$N$5:$N$162,'Inhalation Exposure'!$B$5:$B$162,$B273,'Inhalation Exposure'!$D$5:$D$162,$C273))),"--")</f>
        <v>201.78276029591729</v>
      </c>
      <c r="M273" s="649">
        <f>IFERROR(VLOOKUP($D273,$Y$9:$AB$9,3,FALSE)/IF($D273="Inhalation",IF($J273="Central Tendency",SUMIFS('Inhalation Exposure'!$Q$5:$Q$162,'Inhalation Exposure'!$B$5:$B$162,$B273,'Inhalation Exposure'!$D$5:$D$162,$C273),SUMIFS('Inhalation Exposure'!$P$5:$P$162,'Inhalation Exposure'!$B$5:$B$162,$B273,'Inhalation Exposure'!$D$5:$D$162,$C273))),"--")</f>
        <v>323.41628047429458</v>
      </c>
      <c r="N273" s="664">
        <f>IFERROR(VLOOKUP($D273,$Y$9:$AB$9,4,FALSE)*IF($D273="Inhalation",IF($J273="Central Tendency",SUMIFS('Inhalation Exposure'!$S$5:$S$162,'Inhalation Exposure'!$B$5:$B$162,$B273,'Inhalation Exposure'!$D$5:$D$162,$C273),SUMIFS('Inhalation Exposure'!$R$5:$R$162,'Inhalation Exposure'!$B$5:$B$162,$B273,'Inhalation Exposure'!$D$5:$D$162,$C273))),"--")</f>
        <v>1.2196355712876714E-5</v>
      </c>
      <c r="P273" s="203">
        <f>IFERROR(L273*U273, "--")</f>
        <v>2017.827602959173</v>
      </c>
      <c r="Q273" s="203">
        <f>IFERROR(M273*V273, "--")</f>
        <v>3234.1628047429458</v>
      </c>
      <c r="R273" s="204">
        <f>IFERROR(N273/W273, "--")</f>
        <v>1.2196355712876713E-6</v>
      </c>
      <c r="T273" s="212">
        <v>10</v>
      </c>
      <c r="U273" s="213">
        <v>10</v>
      </c>
      <c r="V273" s="213">
        <v>10</v>
      </c>
      <c r="W273" s="214">
        <v>10</v>
      </c>
    </row>
    <row r="274" spans="2:23" ht="15" thickBot="1">
      <c r="B274" s="201" t="s">
        <v>225</v>
      </c>
      <c r="C274" s="288" t="s">
        <v>70</v>
      </c>
      <c r="D274" s="202" t="s">
        <v>129</v>
      </c>
      <c r="E274" s="681"/>
      <c r="F274" s="681"/>
      <c r="G274" s="678"/>
      <c r="H274" s="669"/>
      <c r="I274" s="669"/>
      <c r="J274" s="662"/>
      <c r="K274" s="660"/>
      <c r="L274" s="650"/>
      <c r="M274" s="650"/>
      <c r="N274" s="665"/>
      <c r="P274" s="582" t="str">
        <f>CONCATENATE("(APF ",U273,")")</f>
        <v>(APF 10)</v>
      </c>
      <c r="Q274" s="582" t="str">
        <f>CONCATENATE("(APF ",V273,")")</f>
        <v>(APF 10)</v>
      </c>
      <c r="R274" s="582" t="str">
        <f>CONCATENATE("(APF ",W273,")")</f>
        <v>(APF 10)</v>
      </c>
      <c r="T274" s="216" t="s">
        <v>134</v>
      </c>
      <c r="U274" s="217" t="s">
        <v>134</v>
      </c>
      <c r="V274" s="217" t="s">
        <v>134</v>
      </c>
      <c r="W274" s="218" t="s">
        <v>134</v>
      </c>
    </row>
    <row r="275" spans="2:23" ht="15" thickBot="1">
      <c r="B275" s="201" t="s">
        <v>225</v>
      </c>
      <c r="C275" s="288" t="s">
        <v>70</v>
      </c>
      <c r="D275" s="202" t="s">
        <v>129</v>
      </c>
      <c r="E275" s="681"/>
      <c r="F275" s="681"/>
      <c r="G275" s="678"/>
      <c r="H275" s="669"/>
      <c r="I275" s="669"/>
      <c r="J275" s="657" t="s">
        <v>135</v>
      </c>
      <c r="K275" s="659"/>
      <c r="L275" s="649">
        <f>IFERROR(VLOOKUP($D275,$Y$9:$AB$9,2,FALSE)/IF($D275="Inhalation",IF($J275="Central Tendency",SUMIFS('Inhalation Exposure'!$O$5:$O$162,'Inhalation Exposure'!$B$5:$B$162,$B275,'Inhalation Exposure'!$D$5:$D$162,$C275),SUMIFS('Inhalation Exposure'!$N$5:$N$162,'Inhalation Exposure'!$B$5:$B$162,$B275,'Inhalation Exposure'!$D$5:$D$162,$C275))),"--")</f>
        <v>6.8780447118898396</v>
      </c>
      <c r="M275" s="649">
        <f>IFERROR(VLOOKUP($D275,$Y$9:$AB$9,3,FALSE)/IF($D275="Inhalation",IF($J275="Central Tendency",SUMIFS('Inhalation Exposure'!$Q$5:$Q$162,'Inhalation Exposure'!$B$5:$B$162,$B275,'Inhalation Exposure'!$D$5:$D$162,$C275),SUMIFS('Inhalation Exposure'!$P$5:$P$162,'Inhalation Exposure'!$B$5:$B$162,$B275,'Inhalation Exposure'!$D$5:$D$162,$C275))),"--")</f>
        <v>11.024091624046989</v>
      </c>
      <c r="N275" s="664">
        <f>IFERROR(VLOOKUP($D275,$Y$9:$AB$9,4,FALSE)*IF($D275="Inhalation",IF($J275="Central Tendency",SUMIFS('Inhalation Exposure'!$S$5:$S$162,'Inhalation Exposure'!$B$5:$B$162,$B275,'Inhalation Exposure'!$D$5:$D$162,$C275),SUMIFS('Inhalation Exposure'!$R$5:$R$162,'Inhalation Exposure'!$B$5:$B$162,$B275,'Inhalation Exposure'!$D$5:$D$162,$C275))),"--")</f>
        <v>4.616867849912152E-4</v>
      </c>
      <c r="P275" s="203">
        <f>IFERROR(L275*U275, "--")</f>
        <v>68.780447118898394</v>
      </c>
      <c r="Q275" s="203">
        <f>IFERROR(M275*V275, "--")</f>
        <v>110.24091624046989</v>
      </c>
      <c r="R275" s="204">
        <f>IFERROR(N275/W275, "--")</f>
        <v>4.616867849912152E-5</v>
      </c>
      <c r="T275" s="205">
        <v>10</v>
      </c>
      <c r="U275" s="206">
        <v>10</v>
      </c>
      <c r="V275" s="206">
        <v>10</v>
      </c>
      <c r="W275" s="207">
        <v>10</v>
      </c>
    </row>
    <row r="276" spans="2:23" ht="15" thickBot="1">
      <c r="B276" s="201" t="s">
        <v>225</v>
      </c>
      <c r="C276" s="288" t="s">
        <v>70</v>
      </c>
      <c r="D276" s="202" t="s">
        <v>129</v>
      </c>
      <c r="E276" s="681"/>
      <c r="F276" s="681"/>
      <c r="G276" s="678"/>
      <c r="H276" s="670"/>
      <c r="I276" s="670"/>
      <c r="J276" s="658"/>
      <c r="K276" s="660"/>
      <c r="L276" s="650"/>
      <c r="M276" s="650"/>
      <c r="N276" s="665"/>
      <c r="P276" s="584" t="str">
        <f>CONCATENATE("(APF ",U275,")")</f>
        <v>(APF 10)</v>
      </c>
      <c r="Q276" s="584" t="str">
        <f>CONCATENATE("(APF ",V275,")")</f>
        <v>(APF 10)</v>
      </c>
      <c r="R276" s="584" t="str">
        <f>CONCATENATE("(APF ",W275,")")</f>
        <v>(APF 10)</v>
      </c>
      <c r="T276" s="209" t="s">
        <v>134</v>
      </c>
      <c r="U276" s="210" t="s">
        <v>134</v>
      </c>
      <c r="V276" s="210" t="s">
        <v>134</v>
      </c>
      <c r="W276" s="211" t="s">
        <v>134</v>
      </c>
    </row>
    <row r="277" spans="2:23" ht="15.6" thickTop="1" thickBot="1">
      <c r="B277" s="201" t="s">
        <v>226</v>
      </c>
      <c r="C277" s="288" t="s">
        <v>74</v>
      </c>
      <c r="D277" s="202" t="s">
        <v>129</v>
      </c>
      <c r="E277" s="681"/>
      <c r="F277" s="681"/>
      <c r="G277" s="678"/>
      <c r="H277" s="668" t="s">
        <v>74</v>
      </c>
      <c r="I277" s="653" t="s">
        <v>168</v>
      </c>
      <c r="J277" s="657" t="s">
        <v>75</v>
      </c>
      <c r="K277" s="659"/>
      <c r="L277" s="649">
        <f>IFERROR(VLOOKUP($D277,$Y$9:$AB$9,2,FALSE)/IF($D277="Inhalation",IF($J277="Central Tendency",SUMIFS('Inhalation Exposure'!$O$5:$O$162,'Inhalation Exposure'!$B$5:$B$162,$B277,'Inhalation Exposure'!$D$5:$D$162,$C277),SUMIFS('Inhalation Exposure'!$N$5:$N$162,'Inhalation Exposure'!$B$5:$B$162,$B277,'Inhalation Exposure'!$D$5:$D$162,$C277))),"--")</f>
        <v>577.55151099419197</v>
      </c>
      <c r="M277" s="649">
        <f>IFERROR(VLOOKUP($D277,$Y$9:$AB$9,3,FALSE)/IF($D277="Inhalation",IF($J277="Central Tendency",SUMIFS('Inhalation Exposure'!$Q$5:$Q$162,'Inhalation Exposure'!$B$5:$B$162,$B277,'Inhalation Exposure'!$D$5:$D$162,$C277),SUMIFS('Inhalation Exposure'!$P$5:$P$162,'Inhalation Exposure'!$B$5:$B$162,$B277,'Inhalation Exposure'!$D$5:$D$162,$C277))),"--")</f>
        <v>925.69633398869485</v>
      </c>
      <c r="N277" s="664">
        <f>IFERROR(VLOOKUP($D277,$Y$9:$AB$9,4,FALSE)*IF($D277="Inhalation",IF($J277="Central Tendency",SUMIFS('Inhalation Exposure'!$S$5:$S$162,'Inhalation Exposure'!$B$5:$B$162,$B277,'Inhalation Exposure'!$D$5:$D$162,$C277),SUMIFS('Inhalation Exposure'!$R$5:$R$162,'Inhalation Exposure'!$B$5:$B$162,$B277,'Inhalation Exposure'!$D$5:$D$162,$C277))),"--")</f>
        <v>4.261116583452055E-6</v>
      </c>
      <c r="P277" s="203">
        <f>IFERROR(L277*U277, "--")</f>
        <v>5775.5151099419199</v>
      </c>
      <c r="Q277" s="203">
        <f>IFERROR(M277*V277, "--")</f>
        <v>9256.9633398869482</v>
      </c>
      <c r="R277" s="204">
        <f>IFERROR(N277/W277, "--")</f>
        <v>4.261116583452055E-7</v>
      </c>
      <c r="T277" s="212">
        <v>10</v>
      </c>
      <c r="U277" s="213">
        <v>10</v>
      </c>
      <c r="V277" s="213">
        <v>10</v>
      </c>
      <c r="W277" s="214">
        <v>10</v>
      </c>
    </row>
    <row r="278" spans="2:23" ht="15" thickBot="1">
      <c r="B278" s="201" t="s">
        <v>226</v>
      </c>
      <c r="C278" s="288" t="s">
        <v>74</v>
      </c>
      <c r="D278" s="202" t="s">
        <v>129</v>
      </c>
      <c r="E278" s="681"/>
      <c r="F278" s="681"/>
      <c r="G278" s="678"/>
      <c r="H278" s="669"/>
      <c r="I278" s="669"/>
      <c r="J278" s="662"/>
      <c r="K278" s="660"/>
      <c r="L278" s="650"/>
      <c r="M278" s="650"/>
      <c r="N278" s="665"/>
      <c r="P278" s="582" t="str">
        <f>CONCATENATE("(APF ",U277,")")</f>
        <v>(APF 10)</v>
      </c>
      <c r="Q278" s="582" t="str">
        <f>CONCATENATE("(APF ",V277,")")</f>
        <v>(APF 10)</v>
      </c>
      <c r="R278" s="582" t="str">
        <f>CONCATENATE("(APF ",W277,")")</f>
        <v>(APF 10)</v>
      </c>
      <c r="T278" s="216" t="s">
        <v>134</v>
      </c>
      <c r="U278" s="217" t="s">
        <v>134</v>
      </c>
      <c r="V278" s="217" t="s">
        <v>134</v>
      </c>
      <c r="W278" s="218" t="s">
        <v>134</v>
      </c>
    </row>
    <row r="279" spans="2:23" ht="15" thickBot="1">
      <c r="B279" s="201" t="s">
        <v>226</v>
      </c>
      <c r="C279" s="288" t="s">
        <v>74</v>
      </c>
      <c r="D279" s="202" t="s">
        <v>129</v>
      </c>
      <c r="E279" s="681"/>
      <c r="F279" s="681"/>
      <c r="G279" s="678"/>
      <c r="H279" s="669"/>
      <c r="I279" s="669"/>
      <c r="J279" s="657" t="s">
        <v>135</v>
      </c>
      <c r="K279" s="659"/>
      <c r="L279" s="649">
        <f>IFERROR(VLOOKUP($D279,$Y$9:$AB$9,2,FALSE)/IF($D279="Inhalation",IF($J279="Central Tendency",SUMIFS('Inhalation Exposure'!$O$5:$O$162,'Inhalation Exposure'!$B$5:$B$162,$B279,'Inhalation Exposure'!$D$5:$D$162,$C279),SUMIFS('Inhalation Exposure'!$N$5:$N$162,'Inhalation Exposure'!$B$5:$B$162,$B279,'Inhalation Exposure'!$D$5:$D$162,$C279))),"--")</f>
        <v>163.50839195809937</v>
      </c>
      <c r="M279" s="649">
        <f>IFERROR(VLOOKUP($D279,$Y$9:$AB$9,3,FALSE)/IF($D279="Inhalation",IF($J279="Central Tendency",SUMIFS('Inhalation Exposure'!$Q$5:$Q$162,'Inhalation Exposure'!$B$5:$B$162,$B279,'Inhalation Exposure'!$D$5:$D$162,$C279),SUMIFS('Inhalation Exposure'!$P$5:$P$162,'Inhalation Exposure'!$B$5:$B$162,$B279,'Inhalation Exposure'!$D$5:$D$162,$C279))),"--")</f>
        <v>262.07033681108544</v>
      </c>
      <c r="N279" s="664">
        <f>IFERROR(VLOOKUP($D279,$Y$9:$AB$9,4,FALSE)*IF($D279="Inhalation",IF($J279="Central Tendency",SUMIFS('Inhalation Exposure'!$S$5:$S$162,'Inhalation Exposure'!$B$5:$B$162,$B279,'Inhalation Exposure'!$D$5:$D$162,$C279),SUMIFS('Inhalation Exposure'!$R$5:$R$162,'Inhalation Exposure'!$B$5:$B$162,$B279,'Inhalation Exposure'!$D$5:$D$162,$C279))),"--")</f>
        <v>1.9421035899319486E-5</v>
      </c>
      <c r="P279" s="203">
        <f>IFERROR(L279*U279, "--")</f>
        <v>1635.0839195809936</v>
      </c>
      <c r="Q279" s="203">
        <f>IFERROR(M279*V279, "--")</f>
        <v>2620.7033681108542</v>
      </c>
      <c r="R279" s="204">
        <f>IFERROR(N279/W279, "--")</f>
        <v>1.9421035899319486E-6</v>
      </c>
      <c r="T279" s="205">
        <v>10</v>
      </c>
      <c r="U279" s="206">
        <v>10</v>
      </c>
      <c r="V279" s="206">
        <v>10</v>
      </c>
      <c r="W279" s="207">
        <v>10</v>
      </c>
    </row>
    <row r="280" spans="2:23" ht="15" thickBot="1">
      <c r="B280" s="201" t="s">
        <v>226</v>
      </c>
      <c r="C280" s="288" t="s">
        <v>74</v>
      </c>
      <c r="D280" s="202" t="s">
        <v>129</v>
      </c>
      <c r="E280" s="682"/>
      <c r="F280" s="682"/>
      <c r="G280" s="679"/>
      <c r="H280" s="654"/>
      <c r="I280" s="654"/>
      <c r="J280" s="662"/>
      <c r="K280" s="702"/>
      <c r="L280" s="650"/>
      <c r="M280" s="650"/>
      <c r="N280" s="665"/>
      <c r="P280" s="584" t="str">
        <f>CONCATENATE("(APF ",U279,")")</f>
        <v>(APF 10)</v>
      </c>
      <c r="Q280" s="584" t="str">
        <f>CONCATENATE("(APF ",V279,")")</f>
        <v>(APF 10)</v>
      </c>
      <c r="R280" s="584" t="str">
        <f>CONCATENATE("(APF ",W279,")")</f>
        <v>(APF 10)</v>
      </c>
      <c r="T280" s="209" t="s">
        <v>134</v>
      </c>
      <c r="U280" s="210" t="s">
        <v>134</v>
      </c>
      <c r="V280" s="210" t="s">
        <v>134</v>
      </c>
      <c r="W280" s="211" t="s">
        <v>134</v>
      </c>
    </row>
    <row r="281" spans="2:23" ht="15" thickBot="1">
      <c r="B281" s="201">
        <v>4</v>
      </c>
      <c r="C281" s="288" t="s">
        <v>70</v>
      </c>
      <c r="D281" s="202" t="s">
        <v>129</v>
      </c>
      <c r="E281" s="680" t="s">
        <v>227</v>
      </c>
      <c r="F281" s="680" t="s">
        <v>228</v>
      </c>
      <c r="G281" s="683" t="s">
        <v>229</v>
      </c>
      <c r="H281" s="669" t="s">
        <v>70</v>
      </c>
      <c r="I281" s="669" t="s">
        <v>108</v>
      </c>
      <c r="J281" s="661" t="s">
        <v>75</v>
      </c>
      <c r="K281" s="659"/>
      <c r="L281" s="655">
        <f>IFERROR(VLOOKUP($D281,$Y$9:$AB$9,2,FALSE)/IF($D281="Inhalation",IF($J281="Central Tendency",SUMIFS('Inhalation Exposure'!$O$5:$O$162,'Inhalation Exposure'!$B$5:$B$162,$B281,'Inhalation Exposure'!$D$5:$D$162,$C281),SUMIFS('Inhalation Exposure'!$N$5:$N$162,'Inhalation Exposure'!$B$5:$B$162,$B281,'Inhalation Exposure'!$D$5:$D$162,$C281))),"--")</f>
        <v>12.658379133227454</v>
      </c>
      <c r="M281" s="655">
        <f>IFERROR(VLOOKUP($D281,$Y$9:$AB$9,3,FALSE)/IF($D281="Inhalation",IF($J281="Central Tendency",SUMIFS('Inhalation Exposure'!$Q$5:$Q$162,'Inhalation Exposure'!$B$5:$B$162,$B281,'Inhalation Exposure'!$D$5:$D$162,$C281),SUMIFS('Inhalation Exposure'!$P$5:$P$162,'Inhalation Exposure'!$B$5:$B$162,$B281,'Inhalation Exposure'!$D$5:$D$162,$C281))),"--")</f>
        <v>13.552904591975528</v>
      </c>
      <c r="N281" s="651">
        <f>IFERROR(VLOOKUP($D281,$Y$9:$AB$9,4,FALSE)*IF($D281="Inhalation",IF($J281="Central Tendency",SUMIFS('Inhalation Exposure'!$S$5:$S$162,'Inhalation Exposure'!$B$5:$B$162,$B281,'Inhalation Exposure'!$D$5:$D$162,$C281),SUMIFS('Inhalation Exposure'!$R$5:$R$162,'Inhalation Exposure'!$B$5:$B$162,$B281,'Inhalation Exposure'!$D$5:$D$162,$C281))),"--")</f>
        <v>2.9104462244465882E-4</v>
      </c>
      <c r="O281" s="562"/>
      <c r="P281" s="553">
        <f>IFERROR(L281*U281, "--")</f>
        <v>126.58379133227454</v>
      </c>
      <c r="Q281" s="553">
        <f>IFERROR(M281*V281, "--")</f>
        <v>135.52904591975528</v>
      </c>
      <c r="R281" s="554">
        <f>IFERROR(N281/W281, "--")</f>
        <v>2.910446224446588E-5</v>
      </c>
      <c r="T281" s="212">
        <v>10</v>
      </c>
      <c r="U281" s="213">
        <v>10</v>
      </c>
      <c r="V281" s="213">
        <v>10</v>
      </c>
      <c r="W281" s="214">
        <v>10</v>
      </c>
    </row>
    <row r="282" spans="2:23" ht="15" thickBot="1">
      <c r="B282" s="201">
        <v>4</v>
      </c>
      <c r="C282" s="288" t="s">
        <v>70</v>
      </c>
      <c r="D282" s="202" t="s">
        <v>129</v>
      </c>
      <c r="E282" s="681"/>
      <c r="F282" s="681"/>
      <c r="G282" s="678"/>
      <c r="H282" s="669"/>
      <c r="I282" s="669"/>
      <c r="J282" s="662"/>
      <c r="K282" s="702"/>
      <c r="L282" s="656"/>
      <c r="M282" s="656"/>
      <c r="N282" s="652"/>
      <c r="O282" s="562"/>
      <c r="P282" s="588" t="str">
        <f>CONCATENATE("(APF ",U281,")")</f>
        <v>(APF 10)</v>
      </c>
      <c r="Q282" s="588" t="str">
        <f>CONCATENATE("(APF ",V281,")")</f>
        <v>(APF 10)</v>
      </c>
      <c r="R282" s="588" t="str">
        <f>CONCATENATE("(APF ",W281,")")</f>
        <v>(APF 10)</v>
      </c>
      <c r="T282" s="216" t="s">
        <v>134</v>
      </c>
      <c r="U282" s="217" t="s">
        <v>134</v>
      </c>
      <c r="V282" s="217" t="s">
        <v>134</v>
      </c>
      <c r="W282" s="218" t="s">
        <v>134</v>
      </c>
    </row>
    <row r="283" spans="2:23" ht="15" thickBot="1">
      <c r="B283" s="201">
        <v>4</v>
      </c>
      <c r="C283" s="288" t="s">
        <v>70</v>
      </c>
      <c r="D283" s="202" t="s">
        <v>129</v>
      </c>
      <c r="E283" s="681"/>
      <c r="F283" s="681"/>
      <c r="G283" s="678"/>
      <c r="H283" s="669"/>
      <c r="I283" s="669"/>
      <c r="J283" s="657" t="s">
        <v>135</v>
      </c>
      <c r="K283" s="659"/>
      <c r="L283" s="655">
        <f>IFERROR(VLOOKUP($D283,$Y$9:$AB$9,2,FALSE)/IF($D283="Inhalation",IF($J283="Central Tendency",SUMIFS('Inhalation Exposure'!$O$5:$O$162,'Inhalation Exposure'!$B$5:$B$162,$B283,'Inhalation Exposure'!$D$5:$D$162,$C283),SUMIFS('Inhalation Exposure'!$N$5:$N$162,'Inhalation Exposure'!$B$5:$B$162,$B283,'Inhalation Exposure'!$D$5:$D$162,$C283))),"--")</f>
        <v>0.29662930935277221</v>
      </c>
      <c r="M283" s="655">
        <f>IFERROR(VLOOKUP($D283,$Y$9:$AB$9,3,FALSE)/IF($D283="Inhalation",IF($J283="Central Tendency",SUMIFS('Inhalation Exposure'!$Q$5:$Q$162,'Inhalation Exposure'!$B$5:$B$162,$B283,'Inhalation Exposure'!$D$5:$D$162,$C283),SUMIFS('Inhalation Exposure'!$P$5:$P$162,'Inhalation Exposure'!$B$5:$B$162,$B283,'Inhalation Exposure'!$D$5:$D$162,$C283))),"--")</f>
        <v>0.31759111388036804</v>
      </c>
      <c r="N283" s="651">
        <f>IFERROR(VLOOKUP($D283,$Y$9:$AB$9,4,FALSE)*IF($D283="Inhalation",IF($J283="Central Tendency",SUMIFS('Inhalation Exposure'!$S$5:$S$162,'Inhalation Exposure'!$B$5:$B$162,$B283,'Inhalation Exposure'!$D$5:$D$162,$C283),SUMIFS('Inhalation Exposure'!$R$5:$R$162,'Inhalation Exposure'!$B$5:$B$162,$B283,'Inhalation Exposure'!$D$5:$D$162,$C283))),"--")</f>
        <v>1.6025881068171342E-2</v>
      </c>
      <c r="O283" s="562"/>
      <c r="P283" s="553">
        <f>IFERROR(L283*U283, "--")</f>
        <v>14.83146546763861</v>
      </c>
      <c r="Q283" s="553">
        <f>IFERROR(M283*V283, "--")</f>
        <v>15.879555694018402</v>
      </c>
      <c r="R283" s="554">
        <f>IFERROR(N283/W283, "--")</f>
        <v>3.2051762136342684E-4</v>
      </c>
      <c r="T283" s="205">
        <v>10</v>
      </c>
      <c r="U283" s="206">
        <v>50</v>
      </c>
      <c r="V283" s="206">
        <v>50</v>
      </c>
      <c r="W283" s="207">
        <v>50</v>
      </c>
    </row>
    <row r="284" spans="2:23" ht="15" thickBot="1">
      <c r="B284" s="201">
        <v>4</v>
      </c>
      <c r="C284" s="288" t="s">
        <v>70</v>
      </c>
      <c r="D284" s="202" t="s">
        <v>129</v>
      </c>
      <c r="E284" s="681"/>
      <c r="F284" s="681"/>
      <c r="G284" s="678"/>
      <c r="H284" s="669"/>
      <c r="I284" s="670"/>
      <c r="J284" s="658"/>
      <c r="K284" s="702"/>
      <c r="L284" s="656"/>
      <c r="M284" s="656"/>
      <c r="N284" s="652"/>
      <c r="O284" s="562"/>
      <c r="P284" s="589" t="str">
        <f>CONCATENATE("(APF ",U283,")")</f>
        <v>(APF 50)</v>
      </c>
      <c r="Q284" s="589" t="str">
        <f>CONCATENATE("(APF ",V283,")")</f>
        <v>(APF 50)</v>
      </c>
      <c r="R284" s="589" t="str">
        <f>CONCATENATE("(APF ",W283,")")</f>
        <v>(APF 50)</v>
      </c>
      <c r="T284" s="209" t="s">
        <v>134</v>
      </c>
      <c r="U284" s="210" t="s">
        <v>134</v>
      </c>
      <c r="V284" s="210" t="s">
        <v>134</v>
      </c>
      <c r="W284" s="211" t="s">
        <v>134</v>
      </c>
    </row>
    <row r="285" spans="2:23" ht="15.6" thickTop="1" thickBot="1">
      <c r="B285" s="201">
        <v>4</v>
      </c>
      <c r="C285" s="288" t="s">
        <v>74</v>
      </c>
      <c r="D285" s="202" t="s">
        <v>129</v>
      </c>
      <c r="E285" s="681"/>
      <c r="F285" s="681"/>
      <c r="G285" s="678"/>
      <c r="H285" s="668" t="s">
        <v>74</v>
      </c>
      <c r="I285" s="668" t="s">
        <v>108</v>
      </c>
      <c r="J285" s="668" t="s">
        <v>75</v>
      </c>
      <c r="K285" s="659"/>
      <c r="L285" s="655">
        <f>IFERROR(VLOOKUP($D285,$Y$9:$AB$9,2,FALSE)/IF($D285="Inhalation",IF($J285="Central Tendency",SUMIFS('Inhalation Exposure'!$O$5:$O$162,'Inhalation Exposure'!$B$5:$B$162,$B285,'Inhalation Exposure'!$D$5:$D$162,$C285),SUMIFS('Inhalation Exposure'!$N$5:$N$162,'Inhalation Exposure'!$B$5:$B$162,$B285,'Inhalation Exposure'!$D$5:$D$162,$C285))),"--")</f>
        <v>438.05374130984302</v>
      </c>
      <c r="M285" s="655">
        <f>IFERROR(VLOOKUP($D285,$Y$9:$AB$9,3,FALSE)/IF($D285="Inhalation",IF($J285="Central Tendency",SUMIFS('Inhalation Exposure'!$Q$5:$Q$162,'Inhalation Exposure'!$B$5:$B$162,$B285,'Inhalation Exposure'!$D$5:$D$162,$C285),SUMIFS('Inhalation Exposure'!$P$5:$P$162,'Inhalation Exposure'!$B$5:$B$162,$B285,'Inhalation Exposure'!$D$5:$D$162,$C285))),"--")</f>
        <v>469.00953902907185</v>
      </c>
      <c r="N285" s="651">
        <f>IFERROR(VLOOKUP($D285,$Y$9:$AB$9,4,FALSE)*IF($D285="Inhalation",IF($J285="Central Tendency",SUMIFS('Inhalation Exposure'!$S$5:$S$162,'Inhalation Exposure'!$B$5:$B$162,$B285,'Inhalation Exposure'!$D$5:$D$162,$C285),SUMIFS('Inhalation Exposure'!$R$5:$R$162,'Inhalation Exposure'!$B$5:$B$162,$B285,'Inhalation Exposure'!$D$5:$D$162,$C285))),"--")</f>
        <v>8.4102767038934314E-6</v>
      </c>
      <c r="O285" s="562"/>
      <c r="P285" s="553">
        <f>IFERROR(L285*U285, "--")</f>
        <v>4380.5374130984301</v>
      </c>
      <c r="Q285" s="553">
        <f>IFERROR(M285*V285, "--")</f>
        <v>4690.0953902907186</v>
      </c>
      <c r="R285" s="554">
        <f>IFERROR(N285/W285, "--")</f>
        <v>8.4102767038934311E-7</v>
      </c>
      <c r="T285" s="212">
        <v>10</v>
      </c>
      <c r="U285" s="213">
        <v>10</v>
      </c>
      <c r="V285" s="213">
        <v>10</v>
      </c>
      <c r="W285" s="214">
        <v>10</v>
      </c>
    </row>
    <row r="286" spans="2:23" ht="15" thickBot="1">
      <c r="B286" s="201">
        <v>4</v>
      </c>
      <c r="C286" s="288" t="s">
        <v>74</v>
      </c>
      <c r="D286" s="202" t="s">
        <v>129</v>
      </c>
      <c r="E286" s="681"/>
      <c r="F286" s="681"/>
      <c r="G286" s="678"/>
      <c r="H286" s="669"/>
      <c r="I286" s="669"/>
      <c r="J286" s="654"/>
      <c r="K286" s="702"/>
      <c r="L286" s="656"/>
      <c r="M286" s="656"/>
      <c r="N286" s="652"/>
      <c r="O286" s="562"/>
      <c r="P286" s="588" t="str">
        <f>CONCATENATE("(APF ",U285,")")</f>
        <v>(APF 10)</v>
      </c>
      <c r="Q286" s="588" t="str">
        <f>CONCATENATE("(APF ",V285,")")</f>
        <v>(APF 10)</v>
      </c>
      <c r="R286" s="588" t="str">
        <f>CONCATENATE("(APF ",W285,")")</f>
        <v>(APF 10)</v>
      </c>
      <c r="T286" s="216" t="s">
        <v>134</v>
      </c>
      <c r="U286" s="217" t="s">
        <v>134</v>
      </c>
      <c r="V286" s="217" t="s">
        <v>134</v>
      </c>
      <c r="W286" s="218" t="s">
        <v>134</v>
      </c>
    </row>
    <row r="287" spans="2:23" ht="15" thickBot="1">
      <c r="B287" s="201">
        <v>4</v>
      </c>
      <c r="C287" s="288" t="s">
        <v>74</v>
      </c>
      <c r="D287" s="202" t="s">
        <v>129</v>
      </c>
      <c r="E287" s="681"/>
      <c r="F287" s="681"/>
      <c r="G287" s="678"/>
      <c r="H287" s="669"/>
      <c r="I287" s="669"/>
      <c r="J287" s="653" t="s">
        <v>135</v>
      </c>
      <c r="K287" s="659"/>
      <c r="L287" s="655">
        <f>IFERROR(VLOOKUP($D287,$Y$9:$AB$9,2,FALSE)/IF($D287="Inhalation",IF($J287="Central Tendency",SUMIFS('Inhalation Exposure'!$O$5:$O$162,'Inhalation Exposure'!$B$5:$B$162,$B287,'Inhalation Exposure'!$D$5:$D$162,$C287),SUMIFS('Inhalation Exposure'!$N$5:$N$162,'Inhalation Exposure'!$B$5:$B$162,$B287,'Inhalation Exposure'!$D$5:$D$162,$C287))),"--")</f>
        <v>50.624735462873119</v>
      </c>
      <c r="M287" s="655">
        <f>IFERROR(VLOOKUP($D287,$Y$9:$AB$9,3,FALSE)/IF($D287="Inhalation",IF($J287="Central Tendency",SUMIFS('Inhalation Exposure'!$Q$5:$Q$162,'Inhalation Exposure'!$B$5:$B$162,$B287,'Inhalation Exposure'!$D$5:$D$162,$C287),SUMIFS('Inhalation Exposure'!$P$5:$P$162,'Inhalation Exposure'!$B$5:$B$162,$B287,'Inhalation Exposure'!$D$5:$D$162,$C287))),"--")</f>
        <v>54.202216768916159</v>
      </c>
      <c r="N287" s="651">
        <f>IFERROR(VLOOKUP($D287,$Y$9:$AB$9,4,FALSE)*IF($D287="Inhalation",IF($J287="Central Tendency",SUMIFS('Inhalation Exposure'!$S$5:$S$162,'Inhalation Exposure'!$B$5:$B$162,$B287,'Inhalation Exposure'!$D$5:$D$162,$C287),SUMIFS('Inhalation Exposure'!$R$5:$R$162,'Inhalation Exposure'!$B$5:$B$162,$B287,'Inhalation Exposure'!$D$5:$D$162,$C287))),"--")</f>
        <v>9.3901646883816445E-5</v>
      </c>
      <c r="O287" s="562"/>
      <c r="P287" s="553">
        <f>IFERROR(L287*U287, "--")</f>
        <v>506.24735462873116</v>
      </c>
      <c r="Q287" s="553">
        <f>IFERROR(M287*V287, "--")</f>
        <v>542.02216768916162</v>
      </c>
      <c r="R287" s="554">
        <f>IFERROR(N287/W287, "--")</f>
        <v>9.3901646883816452E-6</v>
      </c>
      <c r="T287" s="205">
        <v>10</v>
      </c>
      <c r="U287" s="206">
        <v>10</v>
      </c>
      <c r="V287" s="206">
        <v>10</v>
      </c>
      <c r="W287" s="207">
        <v>10</v>
      </c>
    </row>
    <row r="288" spans="2:23" ht="15" thickBot="1">
      <c r="B288" s="201">
        <v>4</v>
      </c>
      <c r="C288" s="288" t="s">
        <v>74</v>
      </c>
      <c r="D288" s="202" t="s">
        <v>129</v>
      </c>
      <c r="E288" s="682"/>
      <c r="F288" s="682"/>
      <c r="G288" s="679"/>
      <c r="H288" s="654"/>
      <c r="I288" s="654"/>
      <c r="J288" s="654"/>
      <c r="K288" s="702"/>
      <c r="L288" s="656"/>
      <c r="M288" s="656"/>
      <c r="N288" s="652"/>
      <c r="O288" s="562"/>
      <c r="P288" s="589" t="str">
        <f>CONCATENATE("(APF ",U287,")")</f>
        <v>(APF 10)</v>
      </c>
      <c r="Q288" s="589" t="str">
        <f>CONCATENATE("(APF ",V287,")")</f>
        <v>(APF 10)</v>
      </c>
      <c r="R288" s="589" t="str">
        <f>CONCATENATE("(APF ",W287,")")</f>
        <v>(APF 10)</v>
      </c>
      <c r="T288" s="209" t="s">
        <v>134</v>
      </c>
      <c r="U288" s="210" t="s">
        <v>134</v>
      </c>
      <c r="V288" s="210" t="s">
        <v>134</v>
      </c>
      <c r="W288" s="211" t="s">
        <v>134</v>
      </c>
    </row>
    <row r="289" spans="2:23" ht="15" thickBot="1">
      <c r="B289" s="201" t="s">
        <v>230</v>
      </c>
      <c r="C289" s="202" t="s">
        <v>70</v>
      </c>
      <c r="D289" s="202" t="s">
        <v>129</v>
      </c>
      <c r="E289" s="680" t="s">
        <v>231</v>
      </c>
      <c r="F289" s="680" t="s">
        <v>232</v>
      </c>
      <c r="G289" s="683" t="s">
        <v>233</v>
      </c>
      <c r="H289" s="653" t="s">
        <v>133</v>
      </c>
      <c r="I289" s="653" t="s">
        <v>108</v>
      </c>
      <c r="J289" s="657" t="s">
        <v>75</v>
      </c>
      <c r="K289" s="659"/>
      <c r="L289" s="655">
        <f>IFERROR(VLOOKUP($D289,$Y$9:$AB$9,2,FALSE)/IF($D289="Inhalation",IF($J289="Central Tendency",SUMIFS('Inhalation Exposure'!$O$5:$O$162,'Inhalation Exposure'!$B$5:$B$162,$B289,'Inhalation Exposure'!$D$5:$D$162,$C289),SUMIFS('Inhalation Exposure'!$N$5:$N$162,'Inhalation Exposure'!$B$5:$B$162,$B289,'Inhalation Exposure'!$D$5:$D$162,$C289))),"--")</f>
        <v>906.11736475920952</v>
      </c>
      <c r="M289" s="655">
        <f>IFERROR(VLOOKUP($D289,$Y$9:$AB$9,3,FALSE)/IF($D289="Inhalation",IF($J289="Central Tendency",SUMIFS('Inhalation Exposure'!$Q$5:$Q$162,'Inhalation Exposure'!$B$5:$B$162,$B289,'Inhalation Exposure'!$D$5:$D$162,$C289),SUMIFS('Inhalation Exposure'!$P$5:$P$162,'Inhalation Exposure'!$B$5:$B$162,$B289,'Inhalation Exposure'!$D$5:$D$162,$C289))),"--")</f>
        <v>970.14965853552678</v>
      </c>
      <c r="N289" s="651">
        <f>IFERROR(VLOOKUP($D289,$Y$9:$AB$9,4,FALSE)*IF($D289="Inhalation",IF($J289="Central Tendency",SUMIFS('Inhalation Exposure'!$S$5:$S$162,'Inhalation Exposure'!$B$5:$B$162,$B289,'Inhalation Exposure'!$D$5:$D$162,$C289),SUMIFS('Inhalation Exposure'!$R$5:$R$162,'Inhalation Exposure'!$B$5:$B$162,$B289,'Inhalation Exposure'!$D$5:$D$162,$C289))),"--")</f>
        <v>4.065867534246576E-6</v>
      </c>
      <c r="O289" s="562"/>
      <c r="P289" s="553">
        <f>IFERROR(L289*U289, "--")</f>
        <v>9061.1736475920952</v>
      </c>
      <c r="Q289" s="553">
        <f>IFERROR(M289*V289, "--")</f>
        <v>9701.4965853552676</v>
      </c>
      <c r="R289" s="554">
        <f>IFERROR(N289/W289, "--")</f>
        <v>4.065867534246576E-7</v>
      </c>
      <c r="T289" s="212">
        <v>10</v>
      </c>
      <c r="U289" s="213">
        <v>10</v>
      </c>
      <c r="V289" s="213">
        <v>10</v>
      </c>
      <c r="W289" s="214">
        <v>10</v>
      </c>
    </row>
    <row r="290" spans="2:23" ht="15" thickBot="1">
      <c r="B290" s="201" t="s">
        <v>230</v>
      </c>
      <c r="C290" s="202" t="s">
        <v>70</v>
      </c>
      <c r="D290" s="202" t="s">
        <v>129</v>
      </c>
      <c r="E290" s="681"/>
      <c r="F290" s="681"/>
      <c r="G290" s="678"/>
      <c r="H290" s="669"/>
      <c r="I290" s="669"/>
      <c r="J290" s="662"/>
      <c r="K290" s="660"/>
      <c r="L290" s="656"/>
      <c r="M290" s="656"/>
      <c r="N290" s="652"/>
      <c r="O290" s="562"/>
      <c r="P290" s="588" t="str">
        <f>CONCATENATE("(APF ",U289,")")</f>
        <v>(APF 10)</v>
      </c>
      <c r="Q290" s="588" t="str">
        <f>CONCATENATE("(APF ",V289,")")</f>
        <v>(APF 10)</v>
      </c>
      <c r="R290" s="588" t="str">
        <f>CONCATENATE("(APF ",W289,")")</f>
        <v>(APF 10)</v>
      </c>
      <c r="T290" s="216" t="s">
        <v>134</v>
      </c>
      <c r="U290" s="217" t="s">
        <v>134</v>
      </c>
      <c r="V290" s="217" t="s">
        <v>134</v>
      </c>
      <c r="W290" s="218" t="s">
        <v>134</v>
      </c>
    </row>
    <row r="291" spans="2:23" ht="15" thickBot="1">
      <c r="B291" s="201" t="s">
        <v>230</v>
      </c>
      <c r="C291" s="202" t="s">
        <v>70</v>
      </c>
      <c r="D291" s="202" t="s">
        <v>129</v>
      </c>
      <c r="E291" s="681"/>
      <c r="F291" s="681"/>
      <c r="G291" s="678"/>
      <c r="H291" s="669"/>
      <c r="I291" s="669"/>
      <c r="J291" s="657" t="s">
        <v>135</v>
      </c>
      <c r="K291" s="659"/>
      <c r="L291" s="649">
        <f>IFERROR(VLOOKUP($D291,$Y$9:$AB$9,2,FALSE)/IF($D291="Inhalation",IF($J291="Central Tendency",SUMIFS('Inhalation Exposure'!$O$5:$O$162,'Inhalation Exposure'!$B$5:$B$162,$B291,'Inhalation Exposure'!$D$5:$D$162,$C291),SUMIFS('Inhalation Exposure'!$N$5:$N$162,'Inhalation Exposure'!$B$5:$B$162,$B291,'Inhalation Exposure'!$D$5:$D$162,$C291))),"--")</f>
        <v>11.399069531206635</v>
      </c>
      <c r="M291" s="655">
        <f>IFERROR(VLOOKUP($D291,$Y$9:$AB$9,3,FALSE)/IF($D291="Inhalation",IF($J291="Central Tendency",SUMIFS('Inhalation Exposure'!$Q$5:$Q$162,'Inhalation Exposure'!$B$5:$B$162,$B291,'Inhalation Exposure'!$D$5:$D$162,$C291),SUMIFS('Inhalation Exposure'!$P$5:$P$162,'Inhalation Exposure'!$B$5:$B$162,$B291,'Inhalation Exposure'!$D$5:$D$162,$C291))),"--")</f>
        <v>12.204603778078573</v>
      </c>
      <c r="N291" s="651">
        <f>IFERROR(VLOOKUP($D291,$Y$9:$AB$9,4,FALSE)*IF($D291="Inhalation",IF($J291="Central Tendency",SUMIFS('Inhalation Exposure'!$S$5:$S$162,'Inhalation Exposure'!$B$5:$B$162,$B291,'Inhalation Exposure'!$D$5:$D$162,$C291),SUMIFS('Inhalation Exposure'!$R$5:$R$162,'Inhalation Exposure'!$B$5:$B$162,$B291,'Inhalation Exposure'!$D$5:$D$162,$C291))),"--")</f>
        <v>4.1702930401531891E-4</v>
      </c>
      <c r="O291" s="562"/>
      <c r="P291" s="553">
        <f>IFERROR(L291*U291, "--")</f>
        <v>113.99069531206635</v>
      </c>
      <c r="Q291" s="553">
        <f>IFERROR(M291*V291, "--")</f>
        <v>122.04603778078572</v>
      </c>
      <c r="R291" s="554">
        <f>IFERROR(N291/W291, "--")</f>
        <v>4.1702930401531888E-5</v>
      </c>
      <c r="T291" s="205">
        <v>10</v>
      </c>
      <c r="U291" s="206">
        <v>10</v>
      </c>
      <c r="V291" s="206">
        <v>10</v>
      </c>
      <c r="W291" s="207">
        <v>10</v>
      </c>
    </row>
    <row r="292" spans="2:23" ht="15" thickBot="1">
      <c r="B292" s="201" t="s">
        <v>230</v>
      </c>
      <c r="C292" s="202" t="s">
        <v>70</v>
      </c>
      <c r="D292" s="202" t="s">
        <v>129</v>
      </c>
      <c r="E292" s="681"/>
      <c r="F292" s="681"/>
      <c r="G292" s="678"/>
      <c r="H292" s="670"/>
      <c r="I292" s="670"/>
      <c r="J292" s="658"/>
      <c r="K292" s="660"/>
      <c r="L292" s="650"/>
      <c r="M292" s="656"/>
      <c r="N292" s="652"/>
      <c r="O292" s="562"/>
      <c r="P292" s="589" t="str">
        <f>CONCATENATE("(APF ",U291,")")</f>
        <v>(APF 10)</v>
      </c>
      <c r="Q292" s="589" t="str">
        <f>CONCATENATE("(APF ",V291,")")</f>
        <v>(APF 10)</v>
      </c>
      <c r="R292" s="589" t="str">
        <f>CONCATENATE("(APF ",W291,")")</f>
        <v>(APF 10)</v>
      </c>
      <c r="T292" s="209" t="s">
        <v>134</v>
      </c>
      <c r="U292" s="210" t="s">
        <v>134</v>
      </c>
      <c r="V292" s="210" t="s">
        <v>134</v>
      </c>
      <c r="W292" s="211" t="s">
        <v>134</v>
      </c>
    </row>
    <row r="293" spans="2:23" ht="15" thickBot="1">
      <c r="B293" s="201" t="s">
        <v>234</v>
      </c>
      <c r="C293" s="202" t="s">
        <v>70</v>
      </c>
      <c r="D293" s="202" t="s">
        <v>129</v>
      </c>
      <c r="E293" s="681"/>
      <c r="F293" s="681"/>
      <c r="G293" s="678"/>
      <c r="H293" s="653" t="s">
        <v>137</v>
      </c>
      <c r="I293" s="653" t="s">
        <v>108</v>
      </c>
      <c r="J293" s="657" t="s">
        <v>75</v>
      </c>
      <c r="K293" s="586"/>
      <c r="L293" s="649">
        <f>IFERROR(VLOOKUP($D293,$Y$9:$AB$9,2,FALSE)/IF($D293="Inhalation",IF($J293="Central Tendency",SUMIFS('Inhalation Exposure'!$O$5:$O$162,'Inhalation Exposure'!$B$5:$B$162,$B293,'Inhalation Exposure'!$D$5:$D$162,$C293),SUMIFS('Inhalation Exposure'!$N$5:$N$162,'Inhalation Exposure'!$B$5:$B$162,$B293,'Inhalation Exposure'!$D$5:$D$162,$C293))),"--")</f>
        <v>59.594594594594589</v>
      </c>
      <c r="M293" s="655">
        <f>IFERROR(VLOOKUP($D293,$Y$9:$AB$9,3,FALSE)/IF($D293="Inhalation",IF($J293="Central Tendency",SUMIFS('Inhalation Exposure'!$Q$5:$Q$162,'Inhalation Exposure'!$B$5:$B$162,$B293,'Inhalation Exposure'!$D$5:$D$162,$C293),SUMIFS('Inhalation Exposure'!$P$5:$P$162,'Inhalation Exposure'!$B$5:$B$162,$B293,'Inhalation Exposure'!$D$5:$D$162,$C293))),"--")</f>
        <v>725.06756756756749</v>
      </c>
      <c r="N293" s="651">
        <f>IFERROR(VLOOKUP($D293,$Y$9:$AB$9,4,FALSE)*IF($D293="Inhalation",IF($J293="Central Tendency",SUMIFS('Inhalation Exposure'!$S$5:$S$162,'Inhalation Exposure'!$B$5:$B$162,$B293,'Inhalation Exposure'!$D$5:$D$162,$C293),SUMIFS('Inhalation Exposure'!$R$5:$R$162,'Inhalation Exposure'!$B$5:$B$162,$B293,'Inhalation Exposure'!$D$5:$D$162,$C293))),"--")</f>
        <v>5.4401826484018271E-6</v>
      </c>
      <c r="O293" s="562"/>
      <c r="P293" s="553">
        <f>IFERROR(L293*U293, "--")</f>
        <v>595.94594594594594</v>
      </c>
      <c r="Q293" s="553">
        <f>IFERROR(M293*V293, "--")</f>
        <v>7250.6756756756749</v>
      </c>
      <c r="R293" s="554">
        <f>IFERROR(N293/W293, "--")</f>
        <v>5.4401826484018275E-7</v>
      </c>
      <c r="T293" s="212">
        <v>10</v>
      </c>
      <c r="U293" s="213">
        <v>10</v>
      </c>
      <c r="V293" s="213">
        <v>10</v>
      </c>
      <c r="W293" s="214">
        <v>10</v>
      </c>
    </row>
    <row r="294" spans="2:23" ht="15" thickBot="1">
      <c r="B294" s="201" t="s">
        <v>234</v>
      </c>
      <c r="C294" s="202" t="s">
        <v>70</v>
      </c>
      <c r="D294" s="202" t="s">
        <v>129</v>
      </c>
      <c r="E294" s="681"/>
      <c r="F294" s="681"/>
      <c r="G294" s="678"/>
      <c r="H294" s="669"/>
      <c r="I294" s="669"/>
      <c r="J294" s="662"/>
      <c r="K294" s="586"/>
      <c r="L294" s="650"/>
      <c r="M294" s="656"/>
      <c r="N294" s="652"/>
      <c r="O294" s="562"/>
      <c r="P294" s="588" t="str">
        <f>CONCATENATE("(APF ",U293,")")</f>
        <v>(APF 10)</v>
      </c>
      <c r="Q294" s="588" t="str">
        <f>CONCATENATE("(APF ",V293,")")</f>
        <v>(APF 10)</v>
      </c>
      <c r="R294" s="588" t="str">
        <f>CONCATENATE("(APF ",W293,")")</f>
        <v>(APF 10)</v>
      </c>
      <c r="T294" s="216" t="s">
        <v>134</v>
      </c>
      <c r="U294" s="217" t="s">
        <v>134</v>
      </c>
      <c r="V294" s="217" t="s">
        <v>134</v>
      </c>
      <c r="W294" s="218" t="s">
        <v>134</v>
      </c>
    </row>
    <row r="295" spans="2:23" ht="15" thickBot="1">
      <c r="B295" s="201" t="s">
        <v>234</v>
      </c>
      <c r="C295" s="202" t="s">
        <v>70</v>
      </c>
      <c r="D295" s="202" t="s">
        <v>129</v>
      </c>
      <c r="E295" s="681"/>
      <c r="F295" s="681"/>
      <c r="G295" s="678"/>
      <c r="H295" s="669"/>
      <c r="I295" s="669"/>
      <c r="J295" s="657" t="s">
        <v>135</v>
      </c>
      <c r="K295" s="586"/>
      <c r="L295" s="649">
        <f>IFERROR(VLOOKUP($D295,$Y$9:$AB$9,2,FALSE)/IF($D295="Inhalation",IF($J295="Central Tendency",SUMIFS('Inhalation Exposure'!$O$5:$O$162,'Inhalation Exposure'!$B$5:$B$162,$B295,'Inhalation Exposure'!$D$5:$D$162,$C295),SUMIFS('Inhalation Exposure'!$N$5:$N$162,'Inhalation Exposure'!$B$5:$B$162,$B295,'Inhalation Exposure'!$D$5:$D$162,$C295))),"--")</f>
        <v>28.125</v>
      </c>
      <c r="M295" s="649">
        <f>IFERROR(VLOOKUP($D295,$Y$9:$AB$9,3,FALSE)/IF($D295="Inhalation",IF($J295="Central Tendency",SUMIFS('Inhalation Exposure'!$Q$5:$Q$162,'Inhalation Exposure'!$B$5:$B$162,$B295,'Inhalation Exposure'!$D$5:$D$162,$C295),SUMIFS('Inhalation Exposure'!$P$5:$P$162,'Inhalation Exposure'!$B$5:$B$162,$B295,'Inhalation Exposure'!$D$5:$D$162,$C295))),"--")</f>
        <v>342.18749999999994</v>
      </c>
      <c r="N295" s="664">
        <f>IFERROR(VLOOKUP($D295,$Y$9:$AB$9,4,FALSE)*IF($D295="Inhalation",IF($J295="Central Tendency",SUMIFS('Inhalation Exposure'!$S$5:$S$162,'Inhalation Exposure'!$B$5:$B$162,$B295,'Inhalation Exposure'!$D$5:$D$162,$C295),SUMIFS('Inhalation Exposure'!$R$5:$R$162,'Inhalation Exposure'!$B$5:$B$162,$B295,'Inhalation Exposure'!$D$5:$D$162,$C295))),"--")</f>
        <v>1.4873943143320078E-5</v>
      </c>
      <c r="P295" s="203">
        <f>IFERROR(L295*U295, "--")</f>
        <v>281.25</v>
      </c>
      <c r="Q295" s="203">
        <f>IFERROR(M295*V295, "--")</f>
        <v>3421.8749999999995</v>
      </c>
      <c r="R295" s="204">
        <f>IFERROR(N295/W295, "--")</f>
        <v>1.4873943143320078E-6</v>
      </c>
      <c r="T295" s="205">
        <v>10</v>
      </c>
      <c r="U295" s="206">
        <v>10</v>
      </c>
      <c r="V295" s="206">
        <v>10</v>
      </c>
      <c r="W295" s="207">
        <v>10</v>
      </c>
    </row>
    <row r="296" spans="2:23" ht="15" thickBot="1">
      <c r="B296" s="201" t="s">
        <v>234</v>
      </c>
      <c r="C296" s="202" t="s">
        <v>70</v>
      </c>
      <c r="D296" s="202" t="s">
        <v>129</v>
      </c>
      <c r="E296" s="681"/>
      <c r="F296" s="681"/>
      <c r="G296" s="678"/>
      <c r="H296" s="670"/>
      <c r="I296" s="670"/>
      <c r="J296" s="658"/>
      <c r="K296" s="586"/>
      <c r="L296" s="650"/>
      <c r="M296" s="650"/>
      <c r="N296" s="665"/>
      <c r="P296" s="584" t="str">
        <f>CONCATENATE("(APF ",U295,")")</f>
        <v>(APF 10)</v>
      </c>
      <c r="Q296" s="584" t="str">
        <f>CONCATENATE("(APF ",V295,")")</f>
        <v>(APF 10)</v>
      </c>
      <c r="R296" s="584" t="str">
        <f>CONCATENATE("(APF ",W295,")")</f>
        <v>(APF 10)</v>
      </c>
      <c r="T296" s="209" t="s">
        <v>134</v>
      </c>
      <c r="U296" s="210" t="s">
        <v>134</v>
      </c>
      <c r="V296" s="210" t="s">
        <v>134</v>
      </c>
      <c r="W296" s="211" t="s">
        <v>134</v>
      </c>
    </row>
    <row r="297" spans="2:23" ht="15.6" thickTop="1" thickBot="1">
      <c r="B297" s="201" t="s">
        <v>235</v>
      </c>
      <c r="C297" s="202" t="s">
        <v>70</v>
      </c>
      <c r="D297" s="202" t="s">
        <v>129</v>
      </c>
      <c r="E297" s="681"/>
      <c r="F297" s="681"/>
      <c r="G297" s="678"/>
      <c r="H297" s="668" t="s">
        <v>139</v>
      </c>
      <c r="I297" s="653" t="s">
        <v>108</v>
      </c>
      <c r="J297" s="657" t="s">
        <v>75</v>
      </c>
      <c r="K297" s="659"/>
      <c r="L297" s="655">
        <f>IFERROR(VLOOKUP($D297,$Y$9:$AB$9,2,FALSE)/IF($D297="Inhalation",IF($J297="Central Tendency",SUMIFS('Inhalation Exposure'!$O$5:$O$162,'Inhalation Exposure'!$B$5:$B$162,$B297,'Inhalation Exposure'!$D$5:$D$162,$C297),SUMIFS('Inhalation Exposure'!$N$5:$N$162,'Inhalation Exposure'!$B$5:$B$162,$B297,'Inhalation Exposure'!$D$5:$D$162,$C297))),"--")</f>
        <v>19234.083948184336</v>
      </c>
      <c r="M297" s="655">
        <f>IFERROR(VLOOKUP($D297,$Y$9:$AB$9,3,FALSE)/IF($D297="Inhalation",IF($J297="Central Tendency",SUMIFS('Inhalation Exposure'!$Q$5:$Q$162,'Inhalation Exposure'!$B$5:$B$162,$B297,'Inhalation Exposure'!$D$5:$D$162,$C297),SUMIFS('Inhalation Exposure'!$P$5:$P$162,'Inhalation Exposure'!$B$5:$B$162,$B297,'Inhalation Exposure'!$D$5:$D$162,$C297))),"--")</f>
        <v>20593.292547189361</v>
      </c>
      <c r="N297" s="651">
        <f>IFERROR(VLOOKUP($D297,$Y$9:$AB$9,4,FALSE)*IF($D297="Inhalation",IF($J297="Central Tendency",SUMIFS('Inhalation Exposure'!$S$5:$S$162,'Inhalation Exposure'!$B$5:$B$162,$B297,'Inhalation Exposure'!$D$5:$D$162,$C297),SUMIFS('Inhalation Exposure'!$R$5:$R$162,'Inhalation Exposure'!$B$5:$B$162,$B297,'Inhalation Exposure'!$D$5:$D$162,$C297))),"--")</f>
        <v>1.9154294977168951E-7</v>
      </c>
      <c r="O297" s="562"/>
      <c r="P297" s="553">
        <f>IFERROR(L297*U297, "--")</f>
        <v>192340.83948184334</v>
      </c>
      <c r="Q297" s="553">
        <f>IFERROR(M297*V297, "--")</f>
        <v>205932.92547189363</v>
      </c>
      <c r="R297" s="554">
        <f>IFERROR(N297/W297, "--")</f>
        <v>1.915429497716895E-8</v>
      </c>
      <c r="T297" s="212">
        <v>10</v>
      </c>
      <c r="U297" s="213">
        <v>10</v>
      </c>
      <c r="V297" s="213">
        <v>10</v>
      </c>
      <c r="W297" s="214">
        <v>10</v>
      </c>
    </row>
    <row r="298" spans="2:23" ht="15" thickBot="1">
      <c r="B298" s="201" t="s">
        <v>235</v>
      </c>
      <c r="C298" s="202" t="s">
        <v>70</v>
      </c>
      <c r="D298" s="202" t="s">
        <v>129</v>
      </c>
      <c r="E298" s="681"/>
      <c r="F298" s="681"/>
      <c r="G298" s="678"/>
      <c r="H298" s="669"/>
      <c r="I298" s="669"/>
      <c r="J298" s="662"/>
      <c r="K298" s="660"/>
      <c r="L298" s="656"/>
      <c r="M298" s="656"/>
      <c r="N298" s="652"/>
      <c r="O298" s="562"/>
      <c r="P298" s="588" t="str">
        <f>CONCATENATE("(APF ",U297,")")</f>
        <v>(APF 10)</v>
      </c>
      <c r="Q298" s="588" t="str">
        <f>CONCATENATE("(APF ",V297,")")</f>
        <v>(APF 10)</v>
      </c>
      <c r="R298" s="588" t="str">
        <f>CONCATENATE("(APF ",W297,")")</f>
        <v>(APF 10)</v>
      </c>
      <c r="T298" s="216" t="s">
        <v>134</v>
      </c>
      <c r="U298" s="217" t="s">
        <v>134</v>
      </c>
      <c r="V298" s="217" t="s">
        <v>134</v>
      </c>
      <c r="W298" s="218" t="s">
        <v>134</v>
      </c>
    </row>
    <row r="299" spans="2:23" ht="15" thickBot="1">
      <c r="B299" s="201" t="s">
        <v>235</v>
      </c>
      <c r="C299" s="202" t="s">
        <v>70</v>
      </c>
      <c r="D299" s="202" t="s">
        <v>129</v>
      </c>
      <c r="E299" s="681"/>
      <c r="F299" s="681"/>
      <c r="G299" s="678"/>
      <c r="H299" s="669"/>
      <c r="I299" s="669"/>
      <c r="J299" s="657" t="s">
        <v>135</v>
      </c>
      <c r="K299" s="659"/>
      <c r="L299" s="655">
        <f>IFERROR(VLOOKUP($D299,$Y$9:$AB$9,2,FALSE)/IF($D299="Inhalation",IF($J299="Central Tendency",SUMIFS('Inhalation Exposure'!$O$5:$O$162,'Inhalation Exposure'!$B$5:$B$162,$B299,'Inhalation Exposure'!$D$5:$D$162,$C299),SUMIFS('Inhalation Exposure'!$N$5:$N$162,'Inhalation Exposure'!$B$5:$B$162,$B299,'Inhalation Exposure'!$D$5:$D$162,$C299))),"--")</f>
        <v>49.35791680584294</v>
      </c>
      <c r="M299" s="655">
        <f>IFERROR(VLOOKUP($D299,$Y$9:$AB$9,3,FALSE)/IF($D299="Inhalation",IF($J299="Central Tendency",SUMIFS('Inhalation Exposure'!$Q$5:$Q$162,'Inhalation Exposure'!$B$5:$B$162,$B299,'Inhalation Exposure'!$D$5:$D$162,$C299),SUMIFS('Inhalation Exposure'!$P$5:$P$162,'Inhalation Exposure'!$B$5:$B$162,$B299,'Inhalation Exposure'!$D$5:$D$162,$C299))),"--")</f>
        <v>52.845876260122509</v>
      </c>
      <c r="N299" s="651">
        <f>IFERROR(VLOOKUP($D299,$Y$9:$AB$9,4,FALSE)*IF($D299="Inhalation",IF($J299="Central Tendency",SUMIFS('Inhalation Exposure'!$S$5:$S$162,'Inhalation Exposure'!$B$5:$B$162,$B299,'Inhalation Exposure'!$D$5:$D$162,$C299),SUMIFS('Inhalation Exposure'!$R$5:$R$162,'Inhalation Exposure'!$B$5:$B$162,$B299,'Inhalation Exposure'!$D$5:$D$162,$C299))),"--")</f>
        <v>9.6311723440860216E-5</v>
      </c>
      <c r="O299" s="562"/>
      <c r="P299" s="553">
        <f>IFERROR(L299*U299, "--")</f>
        <v>493.57916805842939</v>
      </c>
      <c r="Q299" s="553">
        <f>IFERROR(M299*V299, "--")</f>
        <v>528.45876260122509</v>
      </c>
      <c r="R299" s="554">
        <f>IFERROR(N299/W299, "--")</f>
        <v>9.631172344086022E-6</v>
      </c>
      <c r="T299" s="205">
        <v>10</v>
      </c>
      <c r="U299" s="206">
        <v>10</v>
      </c>
      <c r="V299" s="206">
        <v>10</v>
      </c>
      <c r="W299" s="207">
        <v>10</v>
      </c>
    </row>
    <row r="300" spans="2:23" ht="15" thickBot="1">
      <c r="B300" s="201" t="s">
        <v>235</v>
      </c>
      <c r="C300" s="202" t="s">
        <v>70</v>
      </c>
      <c r="D300" s="202" t="s">
        <v>129</v>
      </c>
      <c r="E300" s="681"/>
      <c r="F300" s="681"/>
      <c r="G300" s="678"/>
      <c r="H300" s="670"/>
      <c r="I300" s="670"/>
      <c r="J300" s="658"/>
      <c r="K300" s="660"/>
      <c r="L300" s="656"/>
      <c r="M300" s="656"/>
      <c r="N300" s="652"/>
      <c r="O300" s="562"/>
      <c r="P300" s="589" t="str">
        <f>CONCATENATE("(APF ",U299,")")</f>
        <v>(APF 10)</v>
      </c>
      <c r="Q300" s="589" t="str">
        <f>CONCATENATE("(APF ",V299,")")</f>
        <v>(APF 10)</v>
      </c>
      <c r="R300" s="589" t="str">
        <f>CONCATENATE("(APF ",W299,")")</f>
        <v>(APF 10)</v>
      </c>
      <c r="T300" s="209" t="s">
        <v>134</v>
      </c>
      <c r="U300" s="210" t="s">
        <v>134</v>
      </c>
      <c r="V300" s="210" t="s">
        <v>134</v>
      </c>
      <c r="W300" s="211" t="s">
        <v>134</v>
      </c>
    </row>
    <row r="301" spans="2:23" ht="15.6" thickTop="1" thickBot="1">
      <c r="B301" s="201" t="s">
        <v>236</v>
      </c>
      <c r="C301" s="202" t="s">
        <v>70</v>
      </c>
      <c r="D301" s="202" t="s">
        <v>129</v>
      </c>
      <c r="E301" s="681"/>
      <c r="F301" s="681"/>
      <c r="G301" s="678"/>
      <c r="H301" s="668" t="s">
        <v>141</v>
      </c>
      <c r="I301" s="653" t="s">
        <v>108</v>
      </c>
      <c r="J301" s="657" t="s">
        <v>75</v>
      </c>
      <c r="K301" s="586"/>
      <c r="L301" s="649">
        <f>IFERROR(VLOOKUP($D301,$Y$9:$AB$9,2,FALSE)/IF($D301="Inhalation",IF($J301="Central Tendency",SUMIFS('Inhalation Exposure'!$O$5:$O$162,'Inhalation Exposure'!$B$5:$B$162,$B301,'Inhalation Exposure'!$D$5:$D$162,$C301),SUMIFS('Inhalation Exposure'!$N$5:$N$162,'Inhalation Exposure'!$B$5:$B$162,$B301,'Inhalation Exposure'!$D$5:$D$162,$C301))),"--")</f>
        <v>164.55223880597015</v>
      </c>
      <c r="M301" s="649">
        <f>IFERROR(VLOOKUP($D301,$Y$9:$AB$9,3,FALSE)/IF($D301="Inhalation",IF($J301="Central Tendency",SUMIFS('Inhalation Exposure'!$Q$5:$Q$162,'Inhalation Exposure'!$B$5:$B$162,$B301,'Inhalation Exposure'!$D$5:$D$162,$C301),SUMIFS('Inhalation Exposure'!$P$5:$P$162,'Inhalation Exposure'!$B$5:$B$162,$B301,'Inhalation Exposure'!$D$5:$D$162,$C301))),"--")</f>
        <v>2002.0522388059703</v>
      </c>
      <c r="N301" s="664">
        <f>IFERROR(VLOOKUP($D301,$Y$9:$AB$9,4,FALSE)*IF($D301="Inhalation",IF($J301="Central Tendency",SUMIFS('Inhalation Exposure'!$S$5:$S$162,'Inhalation Exposure'!$B$5:$B$162,$B301,'Inhalation Exposure'!$D$5:$D$162,$C301),SUMIFS('Inhalation Exposure'!$R$5:$R$162,'Inhalation Exposure'!$B$5:$B$162,$B301,'Inhalation Exposure'!$D$5:$D$162,$C301))),"--")</f>
        <v>1.9702283105022831E-6</v>
      </c>
      <c r="P301" s="203">
        <f>IFERROR(L301*U301, "--")</f>
        <v>1645.5223880597014</v>
      </c>
      <c r="Q301" s="203">
        <f>IFERROR(M301*V301, "--")</f>
        <v>20020.522388059704</v>
      </c>
      <c r="R301" s="204">
        <f>IFERROR(N301/W301, "--")</f>
        <v>1.9702283105022831E-7</v>
      </c>
      <c r="T301" s="212">
        <v>10</v>
      </c>
      <c r="U301" s="213">
        <v>10</v>
      </c>
      <c r="V301" s="213">
        <v>10</v>
      </c>
      <c r="W301" s="214">
        <v>10</v>
      </c>
    </row>
    <row r="302" spans="2:23" ht="15" thickBot="1">
      <c r="B302" s="201" t="s">
        <v>236</v>
      </c>
      <c r="C302" s="202" t="s">
        <v>70</v>
      </c>
      <c r="D302" s="202" t="s">
        <v>129</v>
      </c>
      <c r="E302" s="681"/>
      <c r="F302" s="681"/>
      <c r="G302" s="678"/>
      <c r="H302" s="669"/>
      <c r="I302" s="669"/>
      <c r="J302" s="662"/>
      <c r="K302" s="586"/>
      <c r="L302" s="650"/>
      <c r="M302" s="650"/>
      <c r="N302" s="665"/>
      <c r="P302" s="582" t="str">
        <f>CONCATENATE("(APF ",U301,")")</f>
        <v>(APF 10)</v>
      </c>
      <c r="Q302" s="582" t="str">
        <f>CONCATENATE("(APF ",V301,")")</f>
        <v>(APF 10)</v>
      </c>
      <c r="R302" s="582" t="str">
        <f>CONCATENATE("(APF ",W301,")")</f>
        <v>(APF 10)</v>
      </c>
      <c r="T302" s="216" t="s">
        <v>134</v>
      </c>
      <c r="U302" s="217" t="s">
        <v>134</v>
      </c>
      <c r="V302" s="217" t="s">
        <v>134</v>
      </c>
      <c r="W302" s="218" t="s">
        <v>134</v>
      </c>
    </row>
    <row r="303" spans="2:23" ht="15" thickBot="1">
      <c r="B303" s="201" t="s">
        <v>236</v>
      </c>
      <c r="C303" s="202" t="s">
        <v>70</v>
      </c>
      <c r="D303" s="202" t="s">
        <v>129</v>
      </c>
      <c r="E303" s="681"/>
      <c r="F303" s="681"/>
      <c r="G303" s="678"/>
      <c r="H303" s="669"/>
      <c r="I303" s="669"/>
      <c r="J303" s="657" t="s">
        <v>135</v>
      </c>
      <c r="K303" s="586"/>
      <c r="L303" s="649">
        <f>IFERROR(VLOOKUP($D303,$Y$9:$AB$9,2,FALSE)/IF($D303="Inhalation",IF($J303="Central Tendency",SUMIFS('Inhalation Exposure'!$O$5:$O$162,'Inhalation Exposure'!$B$5:$B$162,$B303,'Inhalation Exposure'!$D$5:$D$162,$C303),SUMIFS('Inhalation Exposure'!$N$5:$N$162,'Inhalation Exposure'!$B$5:$B$162,$B303,'Inhalation Exposure'!$D$5:$D$162,$C303))),"--")</f>
        <v>164.55223880597015</v>
      </c>
      <c r="M303" s="649">
        <f>IFERROR(VLOOKUP($D303,$Y$9:$AB$9,3,FALSE)/IF($D303="Inhalation",IF($J303="Central Tendency",SUMIFS('Inhalation Exposure'!$Q$5:$Q$162,'Inhalation Exposure'!$B$5:$B$162,$B303,'Inhalation Exposure'!$D$5:$D$162,$C303),SUMIFS('Inhalation Exposure'!$P$5:$P$162,'Inhalation Exposure'!$B$5:$B$162,$B303,'Inhalation Exposure'!$D$5:$D$162,$C303))),"--")</f>
        <v>2002.0522388059703</v>
      </c>
      <c r="N303" s="664">
        <f>IFERROR(VLOOKUP($D303,$Y$9:$AB$9,4,FALSE)*IF($D303="Inhalation",IF($J303="Central Tendency",SUMIFS('Inhalation Exposure'!$S$5:$S$162,'Inhalation Exposure'!$B$5:$B$162,$B303,'Inhalation Exposure'!$D$5:$D$162,$C303),SUMIFS('Inhalation Exposure'!$R$5:$R$162,'Inhalation Exposure'!$B$5:$B$162,$B303,'Inhalation Exposure'!$D$5:$D$162,$C303))),"--")</f>
        <v>2.5422300780674624E-6</v>
      </c>
      <c r="P303" s="203">
        <f>IFERROR(L303*U303, "--")</f>
        <v>1645.5223880597014</v>
      </c>
      <c r="Q303" s="203">
        <f>IFERROR(M303*V303, "--")</f>
        <v>20020.522388059704</v>
      </c>
      <c r="R303" s="204">
        <f>IFERROR(N303/W303, "--")</f>
        <v>2.5422300780674622E-7</v>
      </c>
      <c r="T303" s="205">
        <v>10</v>
      </c>
      <c r="U303" s="206">
        <v>10</v>
      </c>
      <c r="V303" s="206">
        <v>10</v>
      </c>
      <c r="W303" s="207">
        <v>10</v>
      </c>
    </row>
    <row r="304" spans="2:23" ht="15" thickBot="1">
      <c r="B304" s="201" t="s">
        <v>236</v>
      </c>
      <c r="C304" s="202" t="s">
        <v>70</v>
      </c>
      <c r="D304" s="202" t="s">
        <v>129</v>
      </c>
      <c r="E304" s="681"/>
      <c r="F304" s="681"/>
      <c r="G304" s="678"/>
      <c r="H304" s="670"/>
      <c r="I304" s="670"/>
      <c r="J304" s="658"/>
      <c r="K304" s="586"/>
      <c r="L304" s="650"/>
      <c r="M304" s="650"/>
      <c r="N304" s="665"/>
      <c r="P304" s="584" t="str">
        <f>CONCATENATE("(APF ",U303,")")</f>
        <v>(APF 10)</v>
      </c>
      <c r="Q304" s="584" t="str">
        <f>CONCATENATE("(APF ",V303,")")</f>
        <v>(APF 10)</v>
      </c>
      <c r="R304" s="584" t="str">
        <f>CONCATENATE("(APF ",W303,")")</f>
        <v>(APF 10)</v>
      </c>
      <c r="T304" s="209" t="s">
        <v>134</v>
      </c>
      <c r="U304" s="210" t="s">
        <v>134</v>
      </c>
      <c r="V304" s="210" t="s">
        <v>134</v>
      </c>
      <c r="W304" s="211" t="s">
        <v>134</v>
      </c>
    </row>
    <row r="305" spans="2:23" ht="15.6" thickTop="1" thickBot="1">
      <c r="B305" s="201" t="s">
        <v>237</v>
      </c>
      <c r="C305" s="202" t="s">
        <v>70</v>
      </c>
      <c r="D305" s="202" t="s">
        <v>129</v>
      </c>
      <c r="E305" s="681"/>
      <c r="F305" s="681"/>
      <c r="G305" s="678"/>
      <c r="H305" s="668" t="s">
        <v>143</v>
      </c>
      <c r="I305" s="653" t="s">
        <v>108</v>
      </c>
      <c r="J305" s="657" t="s">
        <v>75</v>
      </c>
      <c r="K305" s="586"/>
      <c r="L305" s="649">
        <f>IFERROR(VLOOKUP($D305,$Y$9:$AB$9,2,FALSE)/IF($D305="Inhalation",IF($J305="Central Tendency",SUMIFS('Inhalation Exposure'!$O$5:$O$162,'Inhalation Exposure'!$B$5:$B$162,$B305,'Inhalation Exposure'!$D$5:$D$162,$C305),SUMIFS('Inhalation Exposure'!$N$5:$N$162,'Inhalation Exposure'!$B$5:$B$162,$B305,'Inhalation Exposure'!$D$5:$D$162,$C305))),"--")</f>
        <v>463.23529411764702</v>
      </c>
      <c r="M305" s="649">
        <f>IFERROR(VLOOKUP($D305,$Y$9:$AB$9,3,FALSE)/IF($D305="Inhalation",IF($J305="Central Tendency",SUMIFS('Inhalation Exposure'!$Q$5:$Q$162,'Inhalation Exposure'!$B$5:$B$162,$B305,'Inhalation Exposure'!$D$5:$D$162,$C305),SUMIFS('Inhalation Exposure'!$P$5:$P$162,'Inhalation Exposure'!$B$5:$B$162,$B305,'Inhalation Exposure'!$D$5:$D$162,$C305))),"--")</f>
        <v>5636.0294117647054</v>
      </c>
      <c r="N305" s="664">
        <f>IFERROR(VLOOKUP($D305,$Y$9:$AB$9,4,FALSE)*IF($D305="Inhalation",IF($J305="Central Tendency",SUMIFS('Inhalation Exposure'!$S$5:$S$162,'Inhalation Exposure'!$B$5:$B$162,$B305,'Inhalation Exposure'!$D$5:$D$162,$C305),SUMIFS('Inhalation Exposure'!$R$5:$R$162,'Inhalation Exposure'!$B$5:$B$162,$B305,'Inhalation Exposure'!$D$5:$D$162,$C305))),"--")</f>
        <v>6.9987214611872155E-7</v>
      </c>
      <c r="P305" s="203">
        <f>IFERROR(L305*U305, "--")</f>
        <v>4632.3529411764703</v>
      </c>
      <c r="Q305" s="203">
        <f>IFERROR(M305*V305, "--")</f>
        <v>56360.294117647056</v>
      </c>
      <c r="R305" s="204">
        <f>IFERROR(N305/W305, "--")</f>
        <v>6.9987214611872155E-8</v>
      </c>
      <c r="T305" s="212">
        <v>10</v>
      </c>
      <c r="U305" s="213">
        <v>10</v>
      </c>
      <c r="V305" s="213">
        <v>10</v>
      </c>
      <c r="W305" s="214">
        <v>10</v>
      </c>
    </row>
    <row r="306" spans="2:23" ht="15" thickBot="1">
      <c r="B306" s="201" t="s">
        <v>237</v>
      </c>
      <c r="C306" s="202" t="s">
        <v>70</v>
      </c>
      <c r="D306" s="202" t="s">
        <v>129</v>
      </c>
      <c r="E306" s="681"/>
      <c r="F306" s="681"/>
      <c r="G306" s="678"/>
      <c r="H306" s="669"/>
      <c r="I306" s="669"/>
      <c r="J306" s="662"/>
      <c r="K306" s="586"/>
      <c r="L306" s="650"/>
      <c r="M306" s="650"/>
      <c r="N306" s="665"/>
      <c r="P306" s="582" t="str">
        <f>CONCATENATE("(APF ",U305,")")</f>
        <v>(APF 10)</v>
      </c>
      <c r="Q306" s="582" t="str">
        <f>CONCATENATE("(APF ",V305,")")</f>
        <v>(APF 10)</v>
      </c>
      <c r="R306" s="582" t="str">
        <f>CONCATENATE("(APF ",W305,")")</f>
        <v>(APF 10)</v>
      </c>
      <c r="T306" s="216" t="s">
        <v>134</v>
      </c>
      <c r="U306" s="217" t="s">
        <v>134</v>
      </c>
      <c r="V306" s="217" t="s">
        <v>134</v>
      </c>
      <c r="W306" s="218" t="s">
        <v>134</v>
      </c>
    </row>
    <row r="307" spans="2:23" ht="15" thickBot="1">
      <c r="B307" s="201" t="s">
        <v>237</v>
      </c>
      <c r="C307" s="202" t="s">
        <v>70</v>
      </c>
      <c r="D307" s="202" t="s">
        <v>129</v>
      </c>
      <c r="E307" s="681"/>
      <c r="F307" s="681"/>
      <c r="G307" s="678"/>
      <c r="H307" s="669"/>
      <c r="I307" s="669"/>
      <c r="J307" s="657" t="s">
        <v>135</v>
      </c>
      <c r="K307" s="586"/>
      <c r="L307" s="649">
        <f>IFERROR(VLOOKUP($D307,$Y$9:$AB$9,2,FALSE)/IF($D307="Inhalation",IF($J307="Central Tendency",SUMIFS('Inhalation Exposure'!$O$5:$O$162,'Inhalation Exposure'!$B$5:$B$162,$B307,'Inhalation Exposure'!$D$5:$D$162,$C307),SUMIFS('Inhalation Exposure'!$N$5:$N$162,'Inhalation Exposure'!$B$5:$B$162,$B307,'Inhalation Exposure'!$D$5:$D$162,$C307))),"--")</f>
        <v>56.654676258992801</v>
      </c>
      <c r="M307" s="649">
        <f>IFERROR(VLOOKUP($D307,$Y$9:$AB$9,3,FALSE)/IF($D307="Inhalation",IF($J307="Central Tendency",SUMIFS('Inhalation Exposure'!$Q$5:$Q$162,'Inhalation Exposure'!$B$5:$B$162,$B307,'Inhalation Exposure'!$D$5:$D$162,$C307),SUMIFS('Inhalation Exposure'!$P$5:$P$162,'Inhalation Exposure'!$B$5:$B$162,$B307,'Inhalation Exposure'!$D$5:$D$162,$C307))),"--")</f>
        <v>689.29856115107907</v>
      </c>
      <c r="N307" s="664">
        <f>IFERROR(VLOOKUP($D307,$Y$9:$AB$9,4,FALSE)*IF($D307="Inhalation",IF($J307="Central Tendency",SUMIFS('Inhalation Exposure'!$S$5:$S$162,'Inhalation Exposure'!$B$5:$B$162,$B307,'Inhalation Exposure'!$D$5:$D$162,$C307),SUMIFS('Inhalation Exposure'!$R$5:$R$162,'Inhalation Exposure'!$B$5:$B$162,$B307,'Inhalation Exposure'!$D$5:$D$162,$C307))),"--")</f>
        <v>7.3838503461481815E-6</v>
      </c>
      <c r="P307" s="203">
        <f>IFERROR(L307*U307, "--")</f>
        <v>566.54676258992799</v>
      </c>
      <c r="Q307" s="203">
        <f>IFERROR(M307*V307, "--")</f>
        <v>6892.9856115107905</v>
      </c>
      <c r="R307" s="204">
        <f>IFERROR(N307/W307, "--")</f>
        <v>7.3838503461481815E-7</v>
      </c>
      <c r="T307" s="205">
        <v>10</v>
      </c>
      <c r="U307" s="206">
        <v>10</v>
      </c>
      <c r="V307" s="206">
        <v>10</v>
      </c>
      <c r="W307" s="207">
        <v>10</v>
      </c>
    </row>
    <row r="308" spans="2:23" ht="15" thickBot="1">
      <c r="B308" s="201" t="s">
        <v>237</v>
      </c>
      <c r="C308" s="202" t="s">
        <v>70</v>
      </c>
      <c r="D308" s="202" t="s">
        <v>129</v>
      </c>
      <c r="E308" s="681"/>
      <c r="F308" s="681"/>
      <c r="G308" s="678"/>
      <c r="H308" s="670"/>
      <c r="I308" s="670"/>
      <c r="J308" s="658"/>
      <c r="K308" s="586"/>
      <c r="L308" s="650"/>
      <c r="M308" s="650"/>
      <c r="N308" s="665"/>
      <c r="P308" s="584" t="str">
        <f>CONCATENATE("(APF ",U307,")")</f>
        <v>(APF 10)</v>
      </c>
      <c r="Q308" s="584" t="str">
        <f>CONCATENATE("(APF ",V307,")")</f>
        <v>(APF 10)</v>
      </c>
      <c r="R308" s="584" t="str">
        <f>CONCATENATE("(APF ",W307,")")</f>
        <v>(APF 10)</v>
      </c>
      <c r="T308" s="209" t="s">
        <v>134</v>
      </c>
      <c r="U308" s="210" t="s">
        <v>134</v>
      </c>
      <c r="V308" s="210" t="s">
        <v>134</v>
      </c>
      <c r="W308" s="211" t="s">
        <v>134</v>
      </c>
    </row>
    <row r="309" spans="2:23" ht="15.6" thickTop="1" thickBot="1">
      <c r="B309" s="201" t="s">
        <v>238</v>
      </c>
      <c r="C309" s="202" t="s">
        <v>70</v>
      </c>
      <c r="D309" s="202" t="s">
        <v>129</v>
      </c>
      <c r="E309" s="681"/>
      <c r="F309" s="681"/>
      <c r="G309" s="678"/>
      <c r="H309" s="668" t="s">
        <v>145</v>
      </c>
      <c r="I309" s="653" t="s">
        <v>108</v>
      </c>
      <c r="J309" s="657" t="s">
        <v>75</v>
      </c>
      <c r="K309" s="659"/>
      <c r="L309" s="703">
        <f>IFERROR(VLOOKUP($D309,$Y$9:$AB$9,2,FALSE)/IF($D309="Inhalation",IF($J309="Central Tendency",SUMIFS('Inhalation Exposure'!$O$5:$O$162,'Inhalation Exposure'!$B$5:$B$162,$B309,'Inhalation Exposure'!$D$5:$D$162,$C309),SUMIFS('Inhalation Exposure'!$N$5:$N$162,'Inhalation Exposure'!$B$5:$B$162,$B309,'Inhalation Exposure'!$D$5:$D$162,$C309))),"--")</f>
        <v>735.06994925637127</v>
      </c>
      <c r="M309" s="703">
        <f>IFERROR(VLOOKUP($D309,$Y$9:$AB$9,3,FALSE)/IF($D309="Inhalation",IF($J309="Central Tendency",SUMIFS('Inhalation Exposure'!$Q$5:$Q$162,'Inhalation Exposure'!$B$5:$B$162,$B309,'Inhalation Exposure'!$D$5:$D$162,$C309),SUMIFS('Inhalation Exposure'!$P$5:$P$162,'Inhalation Exposure'!$B$5:$B$162,$B309,'Inhalation Exposure'!$D$5:$D$162,$C309))),"--")</f>
        <v>787.01489233715483</v>
      </c>
      <c r="N309" s="705">
        <f>IFERROR(VLOOKUP($D309,$Y$9:$AB$9,4,FALSE)*IF($D309="Inhalation",IF($J309="Central Tendency",SUMIFS('Inhalation Exposure'!$S$5:$S$162,'Inhalation Exposure'!$B$5:$B$162,$B309,'Inhalation Exposure'!$D$5:$D$162,$C309),SUMIFS('Inhalation Exposure'!$R$5:$R$162,'Inhalation Exposure'!$B$5:$B$162,$B309,'Inhalation Exposure'!$D$5:$D$162,$C309))),"--")</f>
        <v>5.011976315068493E-6</v>
      </c>
      <c r="O309"/>
      <c r="P309" s="567">
        <f>IFERROR(L309*U309, "--")</f>
        <v>7350.6994925637127</v>
      </c>
      <c r="Q309" s="567">
        <f>IFERROR(M309*V309, "--")</f>
        <v>7870.1489233715483</v>
      </c>
      <c r="R309" s="568">
        <f>IFERROR(N309/W309, "--")</f>
        <v>5.0119763150684932E-7</v>
      </c>
      <c r="T309" s="212">
        <v>10</v>
      </c>
      <c r="U309" s="213">
        <v>10</v>
      </c>
      <c r="V309" s="213">
        <v>10</v>
      </c>
      <c r="W309" s="214">
        <v>10</v>
      </c>
    </row>
    <row r="310" spans="2:23" ht="15" thickBot="1">
      <c r="B310" s="201" t="s">
        <v>238</v>
      </c>
      <c r="C310" s="202" t="s">
        <v>70</v>
      </c>
      <c r="D310" s="202" t="s">
        <v>129</v>
      </c>
      <c r="E310" s="681"/>
      <c r="F310" s="681"/>
      <c r="G310" s="678"/>
      <c r="H310" s="669"/>
      <c r="I310" s="669"/>
      <c r="J310" s="662"/>
      <c r="K310" s="660"/>
      <c r="L310" s="704"/>
      <c r="M310" s="704"/>
      <c r="N310" s="706"/>
      <c r="O310"/>
      <c r="P310" s="566" t="str">
        <f>CONCATENATE("(APF ",U309,")")</f>
        <v>(APF 10)</v>
      </c>
      <c r="Q310" s="566" t="str">
        <f>CONCATENATE("(APF ",V309,")")</f>
        <v>(APF 10)</v>
      </c>
      <c r="R310" s="566" t="str">
        <f>CONCATENATE("(APF ",W309,")")</f>
        <v>(APF 10)</v>
      </c>
      <c r="T310" s="216" t="s">
        <v>134</v>
      </c>
      <c r="U310" s="217" t="s">
        <v>134</v>
      </c>
      <c r="V310" s="217" t="s">
        <v>134</v>
      </c>
      <c r="W310" s="218" t="s">
        <v>134</v>
      </c>
    </row>
    <row r="311" spans="2:23" ht="15" thickBot="1">
      <c r="B311" s="201" t="s">
        <v>238</v>
      </c>
      <c r="C311" s="202" t="s">
        <v>70</v>
      </c>
      <c r="D311" s="202" t="s">
        <v>129</v>
      </c>
      <c r="E311" s="681"/>
      <c r="F311" s="681"/>
      <c r="G311" s="678"/>
      <c r="H311" s="669"/>
      <c r="I311" s="669"/>
      <c r="J311" s="657" t="s">
        <v>135</v>
      </c>
      <c r="K311" s="659"/>
      <c r="L311" s="703">
        <f>IFERROR(VLOOKUP($D311,$Y$9:$AB$9,2,FALSE)/IF($D311="Inhalation",IF($J311="Central Tendency",SUMIFS('Inhalation Exposure'!$O$5:$O$162,'Inhalation Exposure'!$B$5:$B$162,$B311,'Inhalation Exposure'!$D$5:$D$162,$C311),SUMIFS('Inhalation Exposure'!$N$5:$N$162,'Inhalation Exposure'!$B$5:$B$162,$B311,'Inhalation Exposure'!$D$5:$D$162,$C311))),"--")</f>
        <v>20.997705970625983</v>
      </c>
      <c r="M311" s="703">
        <f>IFERROR(VLOOKUP($D311,$Y$9:$AB$9,3,FALSE)/IF($D311="Inhalation",IF($J311="Central Tendency",SUMIFS('Inhalation Exposure'!$Q$5:$Q$162,'Inhalation Exposure'!$B$5:$B$162,$B311,'Inhalation Exposure'!$D$5:$D$162,$C311),SUMIFS('Inhalation Exposure'!$P$5:$P$162,'Inhalation Exposure'!$B$5:$B$162,$B311,'Inhalation Exposure'!$D$5:$D$162,$C311))),"--")</f>
        <v>22.481543859216892</v>
      </c>
      <c r="N311" s="705">
        <f>IFERROR(VLOOKUP($D311,$Y$9:$AB$9,4,FALSE)*IF($D311="Inhalation",IF($J311="Central Tendency",SUMIFS('Inhalation Exposure'!$S$5:$S$162,'Inhalation Exposure'!$B$5:$B$162,$B311,'Inhalation Exposure'!$D$5:$D$162,$C311),SUMIFS('Inhalation Exposure'!$R$5:$R$162,'Inhalation Exposure'!$B$5:$B$162,$B311,'Inhalation Exposure'!$D$5:$D$162,$C311))),"--")</f>
        <v>2.2639358983650022E-4</v>
      </c>
      <c r="O311"/>
      <c r="P311" s="567">
        <f>IFERROR(L311*U311, "--")</f>
        <v>209.97705970625984</v>
      </c>
      <c r="Q311" s="567">
        <f>IFERROR(M311*V311, "--")</f>
        <v>224.8154385921689</v>
      </c>
      <c r="R311" s="568">
        <f>IFERROR(N311/W311, "--")</f>
        <v>2.2639358983650021E-5</v>
      </c>
      <c r="T311" s="205">
        <v>10</v>
      </c>
      <c r="U311" s="206">
        <v>10</v>
      </c>
      <c r="V311" s="206">
        <v>10</v>
      </c>
      <c r="W311" s="207">
        <v>10</v>
      </c>
    </row>
    <row r="312" spans="2:23" ht="15" thickBot="1">
      <c r="B312" s="201" t="s">
        <v>238</v>
      </c>
      <c r="C312" s="202" t="s">
        <v>70</v>
      </c>
      <c r="D312" s="202" t="s">
        <v>129</v>
      </c>
      <c r="E312" s="681"/>
      <c r="F312" s="681"/>
      <c r="G312" s="678"/>
      <c r="H312" s="670"/>
      <c r="I312" s="670"/>
      <c r="J312" s="658"/>
      <c r="K312" s="660"/>
      <c r="L312" s="704"/>
      <c r="M312" s="704"/>
      <c r="N312" s="706"/>
      <c r="O312"/>
      <c r="P312" s="565" t="str">
        <f>CONCATENATE("(APF ",U311,")")</f>
        <v>(APF 10)</v>
      </c>
      <c r="Q312" s="565" t="str">
        <f>CONCATENATE("(APF ",V311,")")</f>
        <v>(APF 10)</v>
      </c>
      <c r="R312" s="565" t="str">
        <f>CONCATENATE("(APF ",W311,")")</f>
        <v>(APF 10)</v>
      </c>
      <c r="T312" s="209" t="s">
        <v>134</v>
      </c>
      <c r="U312" s="210" t="s">
        <v>134</v>
      </c>
      <c r="V312" s="210" t="s">
        <v>134</v>
      </c>
      <c r="W312" s="211" t="s">
        <v>134</v>
      </c>
    </row>
    <row r="313" spans="2:23" ht="15.6" thickTop="1" thickBot="1">
      <c r="B313" s="201" t="s">
        <v>239</v>
      </c>
      <c r="C313" s="202" t="s">
        <v>70</v>
      </c>
      <c r="D313" s="202" t="s">
        <v>129</v>
      </c>
      <c r="E313" s="681"/>
      <c r="F313" s="681"/>
      <c r="G313" s="678"/>
      <c r="H313" s="668" t="s">
        <v>147</v>
      </c>
      <c r="I313" s="653" t="s">
        <v>108</v>
      </c>
      <c r="J313" s="657" t="s">
        <v>75</v>
      </c>
      <c r="K313" s="659"/>
      <c r="L313" s="703">
        <f>IFERROR(VLOOKUP($D313,$Y$9:$AB$9,2,FALSE)/IF($D313="Inhalation",IF($J313="Central Tendency",SUMIFS('Inhalation Exposure'!$O$5:$O$162,'Inhalation Exposure'!$B$5:$B$162,$B313,'Inhalation Exposure'!$D$5:$D$162,$C313),SUMIFS('Inhalation Exposure'!$N$5:$N$162,'Inhalation Exposure'!$B$5:$B$162,$B313,'Inhalation Exposure'!$D$5:$D$162,$C313))),"--")</f>
        <v>5468.3599453570723</v>
      </c>
      <c r="M313" s="703">
        <f>IFERROR(VLOOKUP($D313,$Y$9:$AB$9,3,FALSE)/IF($D313="Inhalation",IF($J313="Central Tendency",SUMIFS('Inhalation Exposure'!$Q$5:$Q$162,'Inhalation Exposure'!$B$5:$B$162,$B313,'Inhalation Exposure'!$D$5:$D$162,$C313),SUMIFS('Inhalation Exposure'!$P$5:$P$162,'Inhalation Exposure'!$B$5:$B$162,$B313,'Inhalation Exposure'!$D$5:$D$162,$C313))),"--")</f>
        <v>5854.7907148289723</v>
      </c>
      <c r="N313" s="705">
        <f>IFERROR(VLOOKUP($D313,$Y$9:$AB$9,4,FALSE)*IF($D313="Inhalation",IF($J313="Central Tendency",SUMIFS('Inhalation Exposure'!$S$5:$S$162,'Inhalation Exposure'!$B$5:$B$162,$B313,'Inhalation Exposure'!$D$5:$D$162,$C313),SUMIFS('Inhalation Exposure'!$R$5:$R$162,'Inhalation Exposure'!$B$5:$B$162,$B313,'Inhalation Exposure'!$D$5:$D$162,$C313))),"--")</f>
        <v>6.7372177625570772E-7</v>
      </c>
      <c r="O313"/>
      <c r="P313" s="567">
        <f>IFERROR(L313*U313, "--")</f>
        <v>54683.599453570721</v>
      </c>
      <c r="Q313" s="567">
        <f>IFERROR(M313*V313, "--")</f>
        <v>58547.907148289727</v>
      </c>
      <c r="R313" s="568">
        <f>IFERROR(N313/W313, "--")</f>
        <v>6.7372177625570766E-8</v>
      </c>
      <c r="T313" s="212">
        <v>10</v>
      </c>
      <c r="U313" s="213">
        <v>10</v>
      </c>
      <c r="V313" s="213">
        <v>10</v>
      </c>
      <c r="W313" s="214">
        <v>10</v>
      </c>
    </row>
    <row r="314" spans="2:23" ht="15" thickBot="1">
      <c r="B314" s="201" t="s">
        <v>239</v>
      </c>
      <c r="C314" s="202" t="s">
        <v>70</v>
      </c>
      <c r="D314" s="202" t="s">
        <v>129</v>
      </c>
      <c r="E314" s="681"/>
      <c r="F314" s="681"/>
      <c r="G314" s="678"/>
      <c r="H314" s="669"/>
      <c r="I314" s="669"/>
      <c r="J314" s="662"/>
      <c r="K314" s="660"/>
      <c r="L314" s="704"/>
      <c r="M314" s="704"/>
      <c r="N314" s="706"/>
      <c r="O314"/>
      <c r="P314" s="566" t="str">
        <f>CONCATENATE("(APF ",U313,")")</f>
        <v>(APF 10)</v>
      </c>
      <c r="Q314" s="566" t="str">
        <f>CONCATENATE("(APF ",V313,")")</f>
        <v>(APF 10)</v>
      </c>
      <c r="R314" s="566" t="str">
        <f>CONCATENATE("(APF ",W313,")")</f>
        <v>(APF 10)</v>
      </c>
      <c r="T314" s="216" t="s">
        <v>134</v>
      </c>
      <c r="U314" s="217" t="s">
        <v>134</v>
      </c>
      <c r="V314" s="217" t="s">
        <v>134</v>
      </c>
      <c r="W314" s="218" t="s">
        <v>134</v>
      </c>
    </row>
    <row r="315" spans="2:23" ht="15" thickBot="1">
      <c r="B315" s="201" t="s">
        <v>239</v>
      </c>
      <c r="C315" s="202" t="s">
        <v>70</v>
      </c>
      <c r="D315" s="202" t="s">
        <v>129</v>
      </c>
      <c r="E315" s="681"/>
      <c r="F315" s="681"/>
      <c r="G315" s="678"/>
      <c r="H315" s="669"/>
      <c r="I315" s="669"/>
      <c r="J315" s="657" t="s">
        <v>135</v>
      </c>
      <c r="K315" s="659"/>
      <c r="L315" s="703">
        <f>IFERROR(VLOOKUP($D315,$Y$9:$AB$9,2,FALSE)/IF($D315="Inhalation",IF($J315="Central Tendency",SUMIFS('Inhalation Exposure'!$O$5:$O$162,'Inhalation Exposure'!$B$5:$B$162,$B315,'Inhalation Exposure'!$D$5:$D$162,$C315),SUMIFS('Inhalation Exposure'!$N$5:$N$162,'Inhalation Exposure'!$B$5:$B$162,$B315,'Inhalation Exposure'!$D$5:$D$162,$C315))),"--")</f>
        <v>20.222374437140243</v>
      </c>
      <c r="M315" s="703">
        <f>IFERROR(VLOOKUP($D315,$Y$9:$AB$9,3,FALSE)/IF($D315="Inhalation",IF($J315="Central Tendency",SUMIFS('Inhalation Exposure'!$Q$5:$Q$162,'Inhalation Exposure'!$B$5:$B$162,$B315,'Inhalation Exposure'!$D$5:$D$162,$C315),SUMIFS('Inhalation Exposure'!$P$5:$P$162,'Inhalation Exposure'!$B$5:$B$162,$B315,'Inhalation Exposure'!$D$5:$D$162,$C315))),"--")</f>
        <v>21.651422230698152</v>
      </c>
      <c r="N315" s="705">
        <f>IFERROR(VLOOKUP($D315,$Y$9:$AB$9,4,FALSE)*IF($D315="Inhalation",IF($J315="Central Tendency",SUMIFS('Inhalation Exposure'!$S$5:$S$162,'Inhalation Exposure'!$B$5:$B$162,$B315,'Inhalation Exposure'!$D$5:$D$162,$C315),SUMIFS('Inhalation Exposure'!$R$5:$R$162,'Inhalation Exposure'!$B$5:$B$162,$B315,'Inhalation Exposure'!$D$5:$D$162,$C315))),"--")</f>
        <v>2.3507358385623807E-4</v>
      </c>
      <c r="O315"/>
      <c r="P315" s="567">
        <f>IFERROR(L315*U315, "--")</f>
        <v>202.22374437140243</v>
      </c>
      <c r="Q315" s="567">
        <f>IFERROR(M315*V315, "--")</f>
        <v>216.51422230698154</v>
      </c>
      <c r="R315" s="568">
        <f>IFERROR(N315/W315, "--")</f>
        <v>2.3507358385623807E-5</v>
      </c>
      <c r="T315" s="205">
        <v>10</v>
      </c>
      <c r="U315" s="206">
        <v>10</v>
      </c>
      <c r="V315" s="206">
        <v>10</v>
      </c>
      <c r="W315" s="207">
        <v>10</v>
      </c>
    </row>
    <row r="316" spans="2:23" ht="15" thickBot="1">
      <c r="B316" s="201" t="s">
        <v>239</v>
      </c>
      <c r="C316" s="202" t="s">
        <v>70</v>
      </c>
      <c r="D316" s="202" t="s">
        <v>129</v>
      </c>
      <c r="E316" s="681"/>
      <c r="F316" s="681"/>
      <c r="G316" s="678"/>
      <c r="H316" s="670"/>
      <c r="I316" s="670"/>
      <c r="J316" s="658"/>
      <c r="K316" s="660"/>
      <c r="L316" s="704"/>
      <c r="M316" s="704"/>
      <c r="N316" s="706"/>
      <c r="O316"/>
      <c r="P316" s="565" t="str">
        <f>CONCATENATE("(APF ",U315,")")</f>
        <v>(APF 10)</v>
      </c>
      <c r="Q316" s="565" t="str">
        <f>CONCATENATE("(APF ",V315,")")</f>
        <v>(APF 10)</v>
      </c>
      <c r="R316" s="565" t="str">
        <f>CONCATENATE("(APF ",W315,")")</f>
        <v>(APF 10)</v>
      </c>
      <c r="T316" s="209" t="s">
        <v>134</v>
      </c>
      <c r="U316" s="210" t="s">
        <v>134</v>
      </c>
      <c r="V316" s="210" t="s">
        <v>134</v>
      </c>
      <c r="W316" s="211" t="s">
        <v>134</v>
      </c>
    </row>
    <row r="317" spans="2:23" ht="15.6" thickTop="1" thickBot="1">
      <c r="B317" s="201" t="s">
        <v>240</v>
      </c>
      <c r="C317" s="202" t="s">
        <v>70</v>
      </c>
      <c r="D317" s="202" t="s">
        <v>129</v>
      </c>
      <c r="E317" s="681"/>
      <c r="F317" s="681"/>
      <c r="G317" s="678"/>
      <c r="H317" s="668" t="s">
        <v>149</v>
      </c>
      <c r="I317" s="653" t="s">
        <v>108</v>
      </c>
      <c r="J317" s="657" t="s">
        <v>75</v>
      </c>
      <c r="K317" s="586"/>
      <c r="L317" s="703">
        <f>IFERROR(VLOOKUP($D317,$Y$9:$AB$9,2,FALSE)/IF($D317="Inhalation",IF($J317="Central Tendency",SUMIFS('Inhalation Exposure'!$O$5:$O$162,'Inhalation Exposure'!$B$5:$B$162,$B317,'Inhalation Exposure'!$D$5:$D$162,$C317),SUMIFS('Inhalation Exposure'!$N$5:$N$162,'Inhalation Exposure'!$B$5:$B$162,$B317,'Inhalation Exposure'!$D$5:$D$162,$C317))),"--")</f>
        <v>984.375</v>
      </c>
      <c r="M317" s="703">
        <f>IFERROR(VLOOKUP($D317,$Y$9:$AB$9,3,FALSE)/IF($D317="Inhalation",IF($J317="Central Tendency",SUMIFS('Inhalation Exposure'!$Q$5:$Q$162,'Inhalation Exposure'!$B$5:$B$162,$B317,'Inhalation Exposure'!$D$5:$D$162,$C317),SUMIFS('Inhalation Exposure'!$P$5:$P$162,'Inhalation Exposure'!$B$5:$B$162,$B317,'Inhalation Exposure'!$D$5:$D$162,$C317))),"--")</f>
        <v>11976.5625</v>
      </c>
      <c r="N317" s="705">
        <f>IFERROR(VLOOKUP($D317,$Y$9:$AB$9,4,FALSE)*IF($D317="Inhalation",IF($J317="Central Tendency",SUMIFS('Inhalation Exposure'!$S$5:$S$162,'Inhalation Exposure'!$B$5:$B$162,$B317,'Inhalation Exposure'!$D$5:$D$162,$C317),SUMIFS('Inhalation Exposure'!$R$5:$R$162,'Inhalation Exposure'!$B$5:$B$162,$B317,'Inhalation Exposure'!$D$5:$D$162,$C317))),"--")</f>
        <v>3.2935159817351596E-7</v>
      </c>
      <c r="O317"/>
      <c r="P317" s="567">
        <f>IFERROR(L317*U317, "--")</f>
        <v>9843.75</v>
      </c>
      <c r="Q317" s="567">
        <f>IFERROR(M317*V317, "--")</f>
        <v>119765.625</v>
      </c>
      <c r="R317" s="568">
        <f>IFERROR(N317/W317, "--")</f>
        <v>3.2935159817351594E-8</v>
      </c>
      <c r="T317" s="212">
        <v>10</v>
      </c>
      <c r="U317" s="213">
        <v>10</v>
      </c>
      <c r="V317" s="213">
        <v>10</v>
      </c>
      <c r="W317" s="214">
        <v>10</v>
      </c>
    </row>
    <row r="318" spans="2:23" ht="15" thickBot="1">
      <c r="B318" s="201" t="s">
        <v>240</v>
      </c>
      <c r="C318" s="202" t="s">
        <v>70</v>
      </c>
      <c r="D318" s="202" t="s">
        <v>129</v>
      </c>
      <c r="E318" s="681"/>
      <c r="F318" s="681"/>
      <c r="G318" s="678"/>
      <c r="H318" s="669"/>
      <c r="I318" s="669"/>
      <c r="J318" s="662"/>
      <c r="K318" s="586"/>
      <c r="L318" s="704"/>
      <c r="M318" s="704"/>
      <c r="N318" s="706"/>
      <c r="O318"/>
      <c r="P318" s="566" t="str">
        <f>CONCATENATE("(APF ",U317,")")</f>
        <v>(APF 10)</v>
      </c>
      <c r="Q318" s="566" t="str">
        <f>CONCATENATE("(APF ",V317,")")</f>
        <v>(APF 10)</v>
      </c>
      <c r="R318" s="566" t="str">
        <f>CONCATENATE("(APF ",W317,")")</f>
        <v>(APF 10)</v>
      </c>
      <c r="T318" s="216" t="s">
        <v>134</v>
      </c>
      <c r="U318" s="217" t="s">
        <v>134</v>
      </c>
      <c r="V318" s="217" t="s">
        <v>134</v>
      </c>
      <c r="W318" s="218" t="s">
        <v>134</v>
      </c>
    </row>
    <row r="319" spans="2:23" ht="15" thickBot="1">
      <c r="B319" s="201" t="s">
        <v>240</v>
      </c>
      <c r="C319" s="202" t="s">
        <v>70</v>
      </c>
      <c r="D319" s="202" t="s">
        <v>129</v>
      </c>
      <c r="E319" s="681"/>
      <c r="F319" s="681"/>
      <c r="G319" s="678"/>
      <c r="H319" s="669"/>
      <c r="I319" s="669"/>
      <c r="J319" s="657" t="s">
        <v>135</v>
      </c>
      <c r="K319" s="586"/>
      <c r="L319" s="649">
        <f>IFERROR(VLOOKUP($D319,$Y$9:$AB$9,2,FALSE)/IF($D319="Inhalation",IF($J319="Central Tendency",SUMIFS('Inhalation Exposure'!$O$5:$O$162,'Inhalation Exposure'!$B$5:$B$162,$B319,'Inhalation Exposure'!$D$5:$D$162,$C319),SUMIFS('Inhalation Exposure'!$N$5:$N$162,'Inhalation Exposure'!$B$5:$B$162,$B319,'Inhalation Exposure'!$D$5:$D$162,$C319))),"--")</f>
        <v>656.24999999999989</v>
      </c>
      <c r="M319" s="649">
        <f>IFERROR(VLOOKUP($D319,$Y$9:$AB$9,3,FALSE)/IF($D319="Inhalation",IF($J319="Central Tendency",SUMIFS('Inhalation Exposure'!$Q$5:$Q$162,'Inhalation Exposure'!$B$5:$B$162,$B319,'Inhalation Exposure'!$D$5:$D$162,$C319),SUMIFS('Inhalation Exposure'!$P$5:$P$162,'Inhalation Exposure'!$B$5:$B$162,$B319,'Inhalation Exposure'!$D$5:$D$162,$C319))),"--")</f>
        <v>7984.3749999999982</v>
      </c>
      <c r="N319" s="664">
        <f>IFERROR(VLOOKUP($D319,$Y$9:$AB$9,4,FALSE)*IF($D319="Inhalation",IF($J319="Central Tendency",SUMIFS('Inhalation Exposure'!$S$5:$S$162,'Inhalation Exposure'!$B$5:$B$162,$B319,'Inhalation Exposure'!$D$5:$D$162,$C319),SUMIFS('Inhalation Exposure'!$R$5:$R$162,'Inhalation Exposure'!$B$5:$B$162,$B319,'Inhalation Exposure'!$D$5:$D$162,$C319))),"--")</f>
        <v>6.374547061422891E-7</v>
      </c>
      <c r="P319" s="203">
        <f>IFERROR(L319*U319, "--")</f>
        <v>6562.4999999999991</v>
      </c>
      <c r="Q319" s="203">
        <f>IFERROR(M319*V319, "--")</f>
        <v>79843.749999999985</v>
      </c>
      <c r="R319" s="204">
        <f>IFERROR(N319/W319, "--")</f>
        <v>6.374547061422891E-8</v>
      </c>
      <c r="T319" s="205">
        <v>10</v>
      </c>
      <c r="U319" s="206">
        <v>10</v>
      </c>
      <c r="V319" s="206">
        <v>10</v>
      </c>
      <c r="W319" s="207">
        <v>10</v>
      </c>
    </row>
    <row r="320" spans="2:23" ht="15" thickBot="1">
      <c r="B320" s="201" t="s">
        <v>240</v>
      </c>
      <c r="C320" s="202" t="s">
        <v>70</v>
      </c>
      <c r="D320" s="202" t="s">
        <v>129</v>
      </c>
      <c r="E320" s="681"/>
      <c r="F320" s="681"/>
      <c r="G320" s="678"/>
      <c r="H320" s="670"/>
      <c r="I320" s="670"/>
      <c r="J320" s="658"/>
      <c r="K320" s="586"/>
      <c r="L320" s="650"/>
      <c r="M320" s="650"/>
      <c r="N320" s="665"/>
      <c r="P320" s="584" t="str">
        <f>CONCATENATE("(APF ",U319,")")</f>
        <v>(APF 10)</v>
      </c>
      <c r="Q320" s="584" t="str">
        <f>CONCATENATE("(APF ",V319,")")</f>
        <v>(APF 10)</v>
      </c>
      <c r="R320" s="584" t="str">
        <f>CONCATENATE("(APF ",W319,")")</f>
        <v>(APF 10)</v>
      </c>
      <c r="T320" s="209" t="s">
        <v>134</v>
      </c>
      <c r="U320" s="210" t="s">
        <v>134</v>
      </c>
      <c r="V320" s="210" t="s">
        <v>134</v>
      </c>
      <c r="W320" s="211" t="s">
        <v>134</v>
      </c>
    </row>
    <row r="321" spans="2:23" ht="15.6" thickTop="1" thickBot="1">
      <c r="B321" s="201" t="s">
        <v>241</v>
      </c>
      <c r="C321" s="202" t="s">
        <v>70</v>
      </c>
      <c r="D321" s="202" t="s">
        <v>129</v>
      </c>
      <c r="E321" s="681"/>
      <c r="F321" s="681"/>
      <c r="G321" s="678"/>
      <c r="H321" s="668" t="s">
        <v>152</v>
      </c>
      <c r="I321" s="653" t="s">
        <v>108</v>
      </c>
      <c r="J321" s="657" t="s">
        <v>75</v>
      </c>
      <c r="K321" s="659"/>
      <c r="L321" s="655">
        <f>IFERROR(VLOOKUP($D321,$Y$9:$AB$9,2,FALSE)/IF($D321="Inhalation",IF($J321="Central Tendency",SUMIFS('Inhalation Exposure'!$O$5:$O$162,'Inhalation Exposure'!$B$5:$B$162,$B321,'Inhalation Exposure'!$D$5:$D$162,$C321),SUMIFS('Inhalation Exposure'!$N$5:$N$162,'Inhalation Exposure'!$B$5:$B$162,$B321,'Inhalation Exposure'!$D$5:$D$162,$C321))),"--")</f>
        <v>333.07239590904561</v>
      </c>
      <c r="M321" s="655">
        <f>IFERROR(VLOOKUP($D321,$Y$9:$AB$9,3,FALSE)/IF($D321="Inhalation",IF($J321="Central Tendency",SUMIFS('Inhalation Exposure'!$Q$5:$Q$162,'Inhalation Exposure'!$B$5:$B$162,$B321,'Inhalation Exposure'!$D$5:$D$162,$C321),SUMIFS('Inhalation Exposure'!$P$5:$P$162,'Inhalation Exposure'!$B$5:$B$162,$B321,'Inhalation Exposure'!$D$5:$D$162,$C321))),"--")</f>
        <v>356.60951188661818</v>
      </c>
      <c r="N321" s="651">
        <f>IFERROR(VLOOKUP($D321,$Y$9:$AB$9,4,FALSE)*IF($D321="Inhalation",IF($J321="Central Tendency",SUMIFS('Inhalation Exposure'!$S$5:$S$162,'Inhalation Exposure'!$B$5:$B$162,$B321,'Inhalation Exposure'!$D$5:$D$162,$C321),SUMIFS('Inhalation Exposure'!$R$5:$R$162,'Inhalation Exposure'!$B$5:$B$162,$B321,'Inhalation Exposure'!$D$5:$D$162,$C321))),"--")</f>
        <v>1.1061118305936074E-5</v>
      </c>
      <c r="O321" s="562"/>
      <c r="P321" s="553">
        <f>IFERROR(L321*U321, "--")</f>
        <v>3330.723959090456</v>
      </c>
      <c r="Q321" s="553">
        <f>IFERROR(M321*V321, "--")</f>
        <v>3566.095118866182</v>
      </c>
      <c r="R321" s="554">
        <f>IFERROR(N321/W321, "--")</f>
        <v>1.1061118305936073E-6</v>
      </c>
      <c r="T321" s="212">
        <v>10</v>
      </c>
      <c r="U321" s="213">
        <v>10</v>
      </c>
      <c r="V321" s="213">
        <v>10</v>
      </c>
      <c r="W321" s="214">
        <v>10</v>
      </c>
    </row>
    <row r="322" spans="2:23" ht="15" thickBot="1">
      <c r="B322" s="201" t="s">
        <v>241</v>
      </c>
      <c r="C322" s="202" t="s">
        <v>70</v>
      </c>
      <c r="D322" s="202" t="s">
        <v>129</v>
      </c>
      <c r="E322" s="681"/>
      <c r="F322" s="681"/>
      <c r="G322" s="678"/>
      <c r="H322" s="669"/>
      <c r="I322" s="669"/>
      <c r="J322" s="662"/>
      <c r="K322" s="660"/>
      <c r="L322" s="656"/>
      <c r="M322" s="656"/>
      <c r="N322" s="652"/>
      <c r="O322" s="562"/>
      <c r="P322" s="588" t="str">
        <f>CONCATENATE("(APF ",U321,")")</f>
        <v>(APF 10)</v>
      </c>
      <c r="Q322" s="588" t="str">
        <f>CONCATENATE("(APF ",V321,")")</f>
        <v>(APF 10)</v>
      </c>
      <c r="R322" s="588" t="str">
        <f>CONCATENATE("(APF ",W321,")")</f>
        <v>(APF 10)</v>
      </c>
      <c r="T322" s="216" t="s">
        <v>134</v>
      </c>
      <c r="U322" s="217" t="s">
        <v>134</v>
      </c>
      <c r="V322" s="217" t="s">
        <v>134</v>
      </c>
      <c r="W322" s="218" t="s">
        <v>134</v>
      </c>
    </row>
    <row r="323" spans="2:23" ht="15" thickBot="1">
      <c r="B323" s="201" t="s">
        <v>241</v>
      </c>
      <c r="C323" s="202" t="s">
        <v>70</v>
      </c>
      <c r="D323" s="202" t="s">
        <v>129</v>
      </c>
      <c r="E323" s="681"/>
      <c r="F323" s="681"/>
      <c r="G323" s="678"/>
      <c r="H323" s="669"/>
      <c r="I323" s="669"/>
      <c r="J323" s="657" t="s">
        <v>135</v>
      </c>
      <c r="K323" s="659"/>
      <c r="L323" s="655">
        <f>IFERROR(VLOOKUP($D323,$Y$9:$AB$9,2,FALSE)/IF($D323="Inhalation",IF($J323="Central Tendency",SUMIFS('Inhalation Exposure'!$O$5:$O$162,'Inhalation Exposure'!$B$5:$B$162,$B323,'Inhalation Exposure'!$D$5:$D$162,$C323),SUMIFS('Inhalation Exposure'!$N$5:$N$162,'Inhalation Exposure'!$B$5:$B$162,$B323,'Inhalation Exposure'!$D$5:$D$162,$C323))),"--")</f>
        <v>7.1269255972162959</v>
      </c>
      <c r="M323" s="655">
        <f>IFERROR(VLOOKUP($D323,$Y$9:$AB$9,3,FALSE)/IF($D323="Inhalation",IF($J323="Central Tendency",SUMIFS('Inhalation Exposure'!$Q$5:$Q$162,'Inhalation Exposure'!$B$5:$B$162,$B323,'Inhalation Exposure'!$D$5:$D$162,$C323),SUMIFS('Inhalation Exposure'!$P$5:$P$162,'Inhalation Exposure'!$B$5:$B$162,$B323,'Inhalation Exposure'!$D$5:$D$162,$C323))),"--")</f>
        <v>7.6305616727529149</v>
      </c>
      <c r="N323" s="651">
        <f>IFERROR(VLOOKUP($D323,$Y$9:$AB$9,4,FALSE)*IF($D323="Inhalation",IF($J323="Central Tendency",SUMIFS('Inhalation Exposure'!$S$5:$S$162,'Inhalation Exposure'!$B$5:$B$162,$B323,'Inhalation Exposure'!$D$5:$D$162,$C323),SUMIFS('Inhalation Exposure'!$R$5:$R$162,'Inhalation Exposure'!$B$5:$B$162,$B323,'Inhalation Exposure'!$D$5:$D$162,$C323))),"--")</f>
        <v>6.670121594756223E-4</v>
      </c>
      <c r="O323" s="562"/>
      <c r="P323" s="553">
        <f>IFERROR(L323*U323, "--")</f>
        <v>71.269255972162966</v>
      </c>
      <c r="Q323" s="553">
        <f>IFERROR(M323*V323, "--")</f>
        <v>76.305616727529156</v>
      </c>
      <c r="R323" s="554">
        <f>IFERROR(N323/W323, "--")</f>
        <v>6.6701215947562225E-5</v>
      </c>
      <c r="T323" s="205">
        <v>10</v>
      </c>
      <c r="U323" s="206">
        <v>10</v>
      </c>
      <c r="V323" s="206">
        <v>10</v>
      </c>
      <c r="W323" s="207">
        <v>10</v>
      </c>
    </row>
    <row r="324" spans="2:23" ht="15" thickBot="1">
      <c r="B324" s="201" t="s">
        <v>241</v>
      </c>
      <c r="C324" s="202" t="s">
        <v>70</v>
      </c>
      <c r="D324" s="202" t="s">
        <v>129</v>
      </c>
      <c r="E324" s="681"/>
      <c r="F324" s="681"/>
      <c r="G324" s="678"/>
      <c r="H324" s="670"/>
      <c r="I324" s="670"/>
      <c r="J324" s="658"/>
      <c r="K324" s="660"/>
      <c r="L324" s="656"/>
      <c r="M324" s="656"/>
      <c r="N324" s="652"/>
      <c r="O324" s="562"/>
      <c r="P324" s="589" t="str">
        <f>CONCATENATE("(APF ",U323,")")</f>
        <v>(APF 10)</v>
      </c>
      <c r="Q324" s="589" t="str">
        <f>CONCATENATE("(APF ",V323,")")</f>
        <v>(APF 10)</v>
      </c>
      <c r="R324" s="589" t="str">
        <f>CONCATENATE("(APF ",W323,")")</f>
        <v>(APF 10)</v>
      </c>
      <c r="T324" s="209" t="s">
        <v>134</v>
      </c>
      <c r="U324" s="210" t="s">
        <v>134</v>
      </c>
      <c r="V324" s="210" t="s">
        <v>134</v>
      </c>
      <c r="W324" s="211" t="s">
        <v>134</v>
      </c>
    </row>
    <row r="325" spans="2:23" ht="15.6" thickTop="1" thickBot="1">
      <c r="B325" s="201" t="s">
        <v>242</v>
      </c>
      <c r="C325" s="202" t="s">
        <v>70</v>
      </c>
      <c r="D325" s="202" t="s">
        <v>129</v>
      </c>
      <c r="E325" s="681"/>
      <c r="F325" s="681"/>
      <c r="G325" s="678"/>
      <c r="H325" s="668" t="s">
        <v>154</v>
      </c>
      <c r="I325" s="653" t="s">
        <v>108</v>
      </c>
      <c r="J325" s="657" t="s">
        <v>75</v>
      </c>
      <c r="K325" s="586"/>
      <c r="L325" s="649">
        <f>IFERROR(VLOOKUP($D325,$Y$9:$AB$9,2,FALSE)/IF($D325="Inhalation",IF($J325="Central Tendency",SUMIFS('Inhalation Exposure'!$O$5:$O$162,'Inhalation Exposure'!$B$5:$B$162,$B325,'Inhalation Exposure'!$D$5:$D$162,$C325),SUMIFS('Inhalation Exposure'!$N$5:$N$162,'Inhalation Exposure'!$B$5:$B$162,$B325,'Inhalation Exposure'!$D$5:$D$162,$C325))),"--")</f>
        <v>64.662756598240463</v>
      </c>
      <c r="M325" s="649">
        <f>IFERROR(VLOOKUP($D325,$Y$9:$AB$9,3,FALSE)/IF($D325="Inhalation",IF($J325="Central Tendency",SUMIFS('Inhalation Exposure'!$Q$5:$Q$162,'Inhalation Exposure'!$B$5:$B$162,$B325,'Inhalation Exposure'!$D$5:$D$162,$C325),SUMIFS('Inhalation Exposure'!$P$5:$P$162,'Inhalation Exposure'!$B$5:$B$162,$B325,'Inhalation Exposure'!$D$5:$D$162,$C325))),"--")</f>
        <v>786.73020527859228</v>
      </c>
      <c r="N325" s="664">
        <f>IFERROR(VLOOKUP($D325,$Y$9:$AB$9,4,FALSE)*IF($D325="Inhalation",IF($J325="Central Tendency",SUMIFS('Inhalation Exposure'!$S$5:$S$162,'Inhalation Exposure'!$B$5:$B$162,$B325,'Inhalation Exposure'!$D$5:$D$162,$C325),SUMIFS('Inhalation Exposure'!$R$5:$R$162,'Inhalation Exposure'!$B$5:$B$162,$B325,'Inhalation Exposure'!$D$5:$D$162,$C325))),"--")</f>
        <v>5.0137899543379E-6</v>
      </c>
      <c r="P325" s="203">
        <f>IFERROR(L325*U325, "--")</f>
        <v>646.62756598240458</v>
      </c>
      <c r="Q325" s="203">
        <f>IFERROR(M325*V325, "--")</f>
        <v>7867.3020527859226</v>
      </c>
      <c r="R325" s="204">
        <f>IFERROR(N325/W325, "--")</f>
        <v>5.0137899543379004E-7</v>
      </c>
      <c r="T325" s="212">
        <v>10</v>
      </c>
      <c r="U325" s="213">
        <v>10</v>
      </c>
      <c r="V325" s="213">
        <v>10</v>
      </c>
      <c r="W325" s="214">
        <v>10</v>
      </c>
    </row>
    <row r="326" spans="2:23" ht="15" thickBot="1">
      <c r="B326" s="201" t="s">
        <v>242</v>
      </c>
      <c r="C326" s="202" t="s">
        <v>70</v>
      </c>
      <c r="D326" s="202" t="s">
        <v>129</v>
      </c>
      <c r="E326" s="681"/>
      <c r="F326" s="681"/>
      <c r="G326" s="678"/>
      <c r="H326" s="669"/>
      <c r="I326" s="669"/>
      <c r="J326" s="662"/>
      <c r="K326" s="586"/>
      <c r="L326" s="650"/>
      <c r="M326" s="650"/>
      <c r="N326" s="665"/>
      <c r="P326" s="582" t="str">
        <f>CONCATENATE("(APF ",U325,")")</f>
        <v>(APF 10)</v>
      </c>
      <c r="Q326" s="582" t="str">
        <f>CONCATENATE("(APF ",V325,")")</f>
        <v>(APF 10)</v>
      </c>
      <c r="R326" s="582" t="str">
        <f>CONCATENATE("(APF ",W325,")")</f>
        <v>(APF 10)</v>
      </c>
      <c r="T326" s="216" t="s">
        <v>134</v>
      </c>
      <c r="U326" s="217" t="s">
        <v>134</v>
      </c>
      <c r="V326" s="217" t="s">
        <v>134</v>
      </c>
      <c r="W326" s="218" t="s">
        <v>134</v>
      </c>
    </row>
    <row r="327" spans="2:23" ht="15" thickBot="1">
      <c r="B327" s="201" t="s">
        <v>242</v>
      </c>
      <c r="C327" s="202" t="s">
        <v>70</v>
      </c>
      <c r="D327" s="202" t="s">
        <v>129</v>
      </c>
      <c r="E327" s="681"/>
      <c r="F327" s="681"/>
      <c r="G327" s="678"/>
      <c r="H327" s="669"/>
      <c r="I327" s="669"/>
      <c r="J327" s="657" t="s">
        <v>135</v>
      </c>
      <c r="K327" s="586"/>
      <c r="L327" s="649">
        <f>IFERROR(VLOOKUP($D327,$Y$9:$AB$9,2,FALSE)/IF($D327="Inhalation",IF($J327="Central Tendency",SUMIFS('Inhalation Exposure'!$O$5:$O$162,'Inhalation Exposure'!$B$5:$B$162,$B327,'Inhalation Exposure'!$D$5:$D$162,$C327),SUMIFS('Inhalation Exposure'!$N$5:$N$162,'Inhalation Exposure'!$B$5:$B$162,$B327,'Inhalation Exposure'!$D$5:$D$162,$C327))),"--")</f>
        <v>35.621970920840063</v>
      </c>
      <c r="M327" s="649">
        <f>IFERROR(VLOOKUP($D327,$Y$9:$AB$9,3,FALSE)/IF($D327="Inhalation",IF($J327="Central Tendency",SUMIFS('Inhalation Exposure'!$Q$5:$Q$162,'Inhalation Exposure'!$B$5:$B$162,$B327,'Inhalation Exposure'!$D$5:$D$162,$C327),SUMIFS('Inhalation Exposure'!$P$5:$P$162,'Inhalation Exposure'!$B$5:$B$162,$B327,'Inhalation Exposure'!$D$5:$D$162,$C327))),"--")</f>
        <v>433.40064620355417</v>
      </c>
      <c r="N327" s="664">
        <f>IFERROR(VLOOKUP($D327,$Y$9:$AB$9,4,FALSE)*IF($D327="Inhalation",IF($J327="Central Tendency",SUMIFS('Inhalation Exposure'!$S$5:$S$162,'Inhalation Exposure'!$B$5:$B$162,$B327,'Inhalation Exposure'!$D$5:$D$162,$C327),SUMIFS('Inhalation Exposure'!$R$5:$R$162,'Inhalation Exposure'!$B$5:$B$162,$B327,'Inhalation Exposure'!$D$5:$D$162,$C327))),"--")</f>
        <v>1.1743585211371335E-5</v>
      </c>
      <c r="P327" s="203">
        <f>IFERROR(L327*U327, "--")</f>
        <v>356.21970920840062</v>
      </c>
      <c r="Q327" s="203">
        <f>IFERROR(M327*V327, "--")</f>
        <v>4334.0064620355415</v>
      </c>
      <c r="R327" s="204">
        <f>IFERROR(N327/W327, "--")</f>
        <v>1.1743585211371335E-6</v>
      </c>
      <c r="T327" s="205">
        <v>10</v>
      </c>
      <c r="U327" s="206">
        <v>10</v>
      </c>
      <c r="V327" s="206">
        <v>10</v>
      </c>
      <c r="W327" s="207">
        <v>10</v>
      </c>
    </row>
    <row r="328" spans="2:23" ht="15" thickBot="1">
      <c r="B328" s="201" t="s">
        <v>242</v>
      </c>
      <c r="C328" s="202" t="s">
        <v>70</v>
      </c>
      <c r="D328" s="202" t="s">
        <v>129</v>
      </c>
      <c r="E328" s="681"/>
      <c r="F328" s="681"/>
      <c r="G328" s="678"/>
      <c r="H328" s="670"/>
      <c r="I328" s="670"/>
      <c r="J328" s="658"/>
      <c r="K328" s="586"/>
      <c r="L328" s="650"/>
      <c r="M328" s="650"/>
      <c r="N328" s="665"/>
      <c r="P328" s="584" t="str">
        <f>CONCATENATE("(APF ",U327,")")</f>
        <v>(APF 10)</v>
      </c>
      <c r="Q328" s="584" t="str">
        <f>CONCATENATE("(APF ",V327,")")</f>
        <v>(APF 10)</v>
      </c>
      <c r="R328" s="584" t="str">
        <f>CONCATENATE("(APF ",W327,")")</f>
        <v>(APF 10)</v>
      </c>
      <c r="T328" s="209" t="s">
        <v>134</v>
      </c>
      <c r="U328" s="210" t="s">
        <v>134</v>
      </c>
      <c r="V328" s="210" t="s">
        <v>134</v>
      </c>
      <c r="W328" s="211" t="s">
        <v>134</v>
      </c>
    </row>
    <row r="329" spans="2:23" ht="15.6" thickTop="1" thickBot="1">
      <c r="B329" s="201" t="s">
        <v>243</v>
      </c>
      <c r="C329" s="202" t="s">
        <v>70</v>
      </c>
      <c r="D329" s="202" t="s">
        <v>129</v>
      </c>
      <c r="E329" s="681"/>
      <c r="F329" s="681"/>
      <c r="G329" s="678"/>
      <c r="H329" s="668" t="s">
        <v>156</v>
      </c>
      <c r="I329" s="653" t="s">
        <v>108</v>
      </c>
      <c r="J329" s="657" t="s">
        <v>75</v>
      </c>
      <c r="K329" s="586"/>
      <c r="L329" s="649">
        <f>IFERROR(VLOOKUP($D329,$Y$9:$AB$9,2,FALSE)/IF($D329="Inhalation",IF($J329="Central Tendency",SUMIFS('Inhalation Exposure'!$O$5:$O$162,'Inhalation Exposure'!$B$5:$B$162,$B329,'Inhalation Exposure'!$D$5:$D$162,$C329),SUMIFS('Inhalation Exposure'!$N$5:$N$162,'Inhalation Exposure'!$B$5:$B$162,$B329,'Inhalation Exposure'!$D$5:$D$162,$C329))),"--")</f>
        <v>465.79370715363314</v>
      </c>
      <c r="M329" s="649">
        <f>IFERROR(VLOOKUP($D329,$Y$9:$AB$9,3,FALSE)/IF($D329="Inhalation",IF($J329="Central Tendency",SUMIFS('Inhalation Exposure'!$Q$5:$Q$162,'Inhalation Exposure'!$B$5:$B$162,$B329,'Inhalation Exposure'!$D$5:$D$162,$C329),SUMIFS('Inhalation Exposure'!$P$5:$P$162,'Inhalation Exposure'!$B$5:$B$162,$B329,'Inhalation Exposure'!$D$5:$D$162,$C329))),"--")</f>
        <v>5667.1567703692026</v>
      </c>
      <c r="N329" s="664">
        <f>IFERROR(VLOOKUP($D329,$Y$9:$AB$9,4,FALSE)*IF($D329="Inhalation",IF($J329="Central Tendency",SUMIFS('Inhalation Exposure'!$S$5:$S$162,'Inhalation Exposure'!$B$5:$B$162,$B329,'Inhalation Exposure'!$D$5:$D$162,$C329),SUMIFS('Inhalation Exposure'!$R$5:$R$162,'Inhalation Exposure'!$B$5:$B$162,$B329,'Inhalation Exposure'!$D$5:$D$162,$C329))),"--")</f>
        <v>6.9602803660273979E-7</v>
      </c>
      <c r="P329" s="203">
        <f>IFERROR(L329*U329, "--")</f>
        <v>4657.9370715363311</v>
      </c>
      <c r="Q329" s="203">
        <f>IFERROR(M329*V329, "--")</f>
        <v>56671.567703692024</v>
      </c>
      <c r="R329" s="204">
        <f>IFERROR(N329/W329, "--")</f>
        <v>6.9602803660273979E-8</v>
      </c>
      <c r="T329" s="212">
        <v>10</v>
      </c>
      <c r="U329" s="213">
        <v>10</v>
      </c>
      <c r="V329" s="213">
        <v>10</v>
      </c>
      <c r="W329" s="214">
        <v>10</v>
      </c>
    </row>
    <row r="330" spans="2:23" ht="15" thickBot="1">
      <c r="B330" s="201" t="s">
        <v>243</v>
      </c>
      <c r="C330" s="202" t="s">
        <v>70</v>
      </c>
      <c r="D330" s="202" t="s">
        <v>129</v>
      </c>
      <c r="E330" s="681"/>
      <c r="F330" s="681"/>
      <c r="G330" s="678"/>
      <c r="H330" s="669"/>
      <c r="I330" s="669"/>
      <c r="J330" s="662"/>
      <c r="K330" s="586"/>
      <c r="L330" s="650"/>
      <c r="M330" s="650"/>
      <c r="N330" s="665"/>
      <c r="P330" s="582" t="str">
        <f>CONCATENATE("(APF ",U329,")")</f>
        <v>(APF 10)</v>
      </c>
      <c r="Q330" s="582" t="str">
        <f>CONCATENATE("(APF ",V329,")")</f>
        <v>(APF 10)</v>
      </c>
      <c r="R330" s="582" t="str">
        <f>CONCATENATE("(APF ",W329,")")</f>
        <v>(APF 10)</v>
      </c>
      <c r="T330" s="216" t="s">
        <v>134</v>
      </c>
      <c r="U330" s="217" t="s">
        <v>134</v>
      </c>
      <c r="V330" s="217" t="s">
        <v>134</v>
      </c>
      <c r="W330" s="218" t="s">
        <v>134</v>
      </c>
    </row>
    <row r="331" spans="2:23" ht="15" thickBot="1">
      <c r="B331" s="201" t="s">
        <v>243</v>
      </c>
      <c r="C331" s="202" t="s">
        <v>70</v>
      </c>
      <c r="D331" s="202" t="s">
        <v>129</v>
      </c>
      <c r="E331" s="681"/>
      <c r="F331" s="681"/>
      <c r="G331" s="678"/>
      <c r="H331" s="669"/>
      <c r="I331" s="669"/>
      <c r="J331" s="657" t="s">
        <v>135</v>
      </c>
      <c r="K331" s="586"/>
      <c r="L331" s="655">
        <f>IFERROR(VLOOKUP($D331,$Y$9:$AB$9,2,FALSE)/IF($D331="Inhalation",IF($J331="Central Tendency",SUMIFS('Inhalation Exposure'!$O$5:$O$162,'Inhalation Exposure'!$B$5:$B$162,$B331,'Inhalation Exposure'!$D$5:$D$162,$C331),SUMIFS('Inhalation Exposure'!$N$5:$N$162,'Inhalation Exposure'!$B$5:$B$162,$B331,'Inhalation Exposure'!$D$5:$D$162,$C331))),"--")</f>
        <v>1.5420458434603195</v>
      </c>
      <c r="M331" s="655">
        <f>IFERROR(VLOOKUP($D331,$Y$9:$AB$9,3,FALSE)/IF($D331="Inhalation",IF($J331="Central Tendency",SUMIFS('Inhalation Exposure'!$Q$5:$Q$162,'Inhalation Exposure'!$B$5:$B$162,$B331,'Inhalation Exposure'!$D$5:$D$162,$C331),SUMIFS('Inhalation Exposure'!$P$5:$P$162,'Inhalation Exposure'!$B$5:$B$162,$B331,'Inhalation Exposure'!$D$5:$D$162,$C331))),"--")</f>
        <v>18.761557762100558</v>
      </c>
      <c r="N331" s="651">
        <f>IFERROR(VLOOKUP($D331,$Y$9:$AB$9,4,FALSE)*IF($D331="Inhalation",IF($J331="Central Tendency",SUMIFS('Inhalation Exposure'!$S$5:$S$162,'Inhalation Exposure'!$B$5:$B$162,$B331,'Inhalation Exposure'!$D$5:$D$162,$C331),SUMIFS('Inhalation Exposure'!$R$5:$R$162,'Inhalation Exposure'!$B$5:$B$162,$B331,'Inhalation Exposure'!$D$5:$D$162,$C331))),"--")</f>
        <v>2.7128224020055977E-4</v>
      </c>
      <c r="O331" s="562"/>
      <c r="P331" s="553">
        <f>IFERROR(L331*U331, "--")</f>
        <v>38.551146086507984</v>
      </c>
      <c r="Q331" s="553">
        <f>IFERROR(M331*V331, "--")</f>
        <v>187.61557762100557</v>
      </c>
      <c r="R331" s="554">
        <f>IFERROR(N331/W331, "--")</f>
        <v>2.7128224020055976E-5</v>
      </c>
      <c r="T331" s="205">
        <v>10</v>
      </c>
      <c r="U331" s="206">
        <v>25</v>
      </c>
      <c r="V331" s="206">
        <v>10</v>
      </c>
      <c r="W331" s="207">
        <v>10</v>
      </c>
    </row>
    <row r="332" spans="2:23" ht="15" thickBot="1">
      <c r="B332" s="201" t="s">
        <v>243</v>
      </c>
      <c r="C332" s="202" t="s">
        <v>70</v>
      </c>
      <c r="D332" s="202" t="s">
        <v>129</v>
      </c>
      <c r="E332" s="681"/>
      <c r="F332" s="681"/>
      <c r="G332" s="678"/>
      <c r="H332" s="670"/>
      <c r="I332" s="670"/>
      <c r="J332" s="658"/>
      <c r="K332" s="586"/>
      <c r="L332" s="656"/>
      <c r="M332" s="656"/>
      <c r="N332" s="652"/>
      <c r="O332" s="562"/>
      <c r="P332" s="589" t="str">
        <f>CONCATENATE("(APF ",U331,")")</f>
        <v>(APF 25)</v>
      </c>
      <c r="Q332" s="589" t="str">
        <f>CONCATENATE("(APF ",V331,")")</f>
        <v>(APF 10)</v>
      </c>
      <c r="R332" s="589" t="str">
        <f>CONCATENATE("(APF ",W331,")")</f>
        <v>(APF 10)</v>
      </c>
      <c r="T332" s="209" t="s">
        <v>134</v>
      </c>
      <c r="U332" s="210" t="s">
        <v>134</v>
      </c>
      <c r="V332" s="210" t="s">
        <v>134</v>
      </c>
      <c r="W332" s="211" t="s">
        <v>134</v>
      </c>
    </row>
    <row r="333" spans="2:23" ht="15.6" thickTop="1" thickBot="1">
      <c r="B333" s="201" t="s">
        <v>244</v>
      </c>
      <c r="C333" s="288" t="s">
        <v>70</v>
      </c>
      <c r="D333" s="202" t="s">
        <v>129</v>
      </c>
      <c r="E333" s="681"/>
      <c r="F333" s="681"/>
      <c r="G333" s="678"/>
      <c r="H333" s="668" t="s">
        <v>158</v>
      </c>
      <c r="I333" s="653" t="s">
        <v>108</v>
      </c>
      <c r="J333" s="657" t="s">
        <v>75</v>
      </c>
      <c r="K333" s="659"/>
      <c r="L333" s="655">
        <f>IFERROR(VLOOKUP($D333,$Y$9:$AB$9,2,FALSE)/IF($D333="Inhalation",IF($J333="Central Tendency",SUMIFS('Inhalation Exposure'!$O$5:$O$162,'Inhalation Exposure'!$B$5:$B$162,$B333,'Inhalation Exposure'!$D$5:$D$162,$C333),SUMIFS('Inhalation Exposure'!$N$5:$N$162,'Inhalation Exposure'!$B$5:$B$162,$B333,'Inhalation Exposure'!$D$5:$D$162,$C333))),"--")</f>
        <v>13861.926411716189</v>
      </c>
      <c r="M333" s="655">
        <f>IFERROR(VLOOKUP($D333,$Y$9:$AB$9,3,FALSE)/IF($D333="Inhalation",IF($J333="Central Tendency",SUMIFS('Inhalation Exposure'!$Q$5:$Q$162,'Inhalation Exposure'!$B$5:$B$162,$B333,'Inhalation Exposure'!$D$5:$D$162,$C333),SUMIFS('Inhalation Exposure'!$P$5:$P$162,'Inhalation Exposure'!$B$5:$B$162,$B333,'Inhalation Exposure'!$D$5:$D$162,$C333))),"--")</f>
        <v>14841.502544810799</v>
      </c>
      <c r="N333" s="651">
        <f>IFERROR(VLOOKUP($D333,$Y$9:$AB$9,4,FALSE)*IF($D333="Inhalation",IF($J333="Central Tendency",SUMIFS('Inhalation Exposure'!$S$5:$S$162,'Inhalation Exposure'!$B$5:$B$162,$B333,'Inhalation Exposure'!$D$5:$D$162,$C333),SUMIFS('Inhalation Exposure'!$R$5:$R$162,'Inhalation Exposure'!$B$5:$B$162,$B333,'Inhalation Exposure'!$D$5:$D$162,$C333))),"--")</f>
        <v>2.6577497716894975E-7</v>
      </c>
      <c r="O333" s="562"/>
      <c r="P333" s="553">
        <f>IFERROR(L333*U333, "--")</f>
        <v>138619.26411716189</v>
      </c>
      <c r="Q333" s="553">
        <f>IFERROR(M333*V333, "--")</f>
        <v>148415.02544810798</v>
      </c>
      <c r="R333" s="554">
        <f>IFERROR(N333/W333, "--")</f>
        <v>2.6577497716894974E-8</v>
      </c>
      <c r="T333" s="212">
        <v>10</v>
      </c>
      <c r="U333" s="213">
        <v>10</v>
      </c>
      <c r="V333" s="213">
        <v>10</v>
      </c>
      <c r="W333" s="214">
        <v>10</v>
      </c>
    </row>
    <row r="334" spans="2:23" ht="15" thickBot="1">
      <c r="B334" s="201" t="s">
        <v>244</v>
      </c>
      <c r="C334" s="288" t="s">
        <v>70</v>
      </c>
      <c r="D334" s="202" t="s">
        <v>129</v>
      </c>
      <c r="E334" s="681"/>
      <c r="F334" s="681"/>
      <c r="G334" s="678"/>
      <c r="H334" s="669"/>
      <c r="I334" s="669"/>
      <c r="J334" s="662"/>
      <c r="K334" s="660"/>
      <c r="L334" s="656"/>
      <c r="M334" s="656"/>
      <c r="N334" s="652"/>
      <c r="O334" s="562"/>
      <c r="P334" s="588" t="str">
        <f>CONCATENATE("(APF ",U333,")")</f>
        <v>(APF 10)</v>
      </c>
      <c r="Q334" s="588" t="str">
        <f>CONCATENATE("(APF ",V333,")")</f>
        <v>(APF 10)</v>
      </c>
      <c r="R334" s="588" t="str">
        <f>CONCATENATE("(APF ",W333,")")</f>
        <v>(APF 10)</v>
      </c>
      <c r="T334" s="216" t="s">
        <v>134</v>
      </c>
      <c r="U334" s="217" t="s">
        <v>134</v>
      </c>
      <c r="V334" s="217" t="s">
        <v>134</v>
      </c>
      <c r="W334" s="218" t="s">
        <v>134</v>
      </c>
    </row>
    <row r="335" spans="2:23" ht="15" thickBot="1">
      <c r="B335" s="201" t="s">
        <v>244</v>
      </c>
      <c r="C335" s="288" t="s">
        <v>70</v>
      </c>
      <c r="D335" s="202" t="s">
        <v>129</v>
      </c>
      <c r="E335" s="681"/>
      <c r="F335" s="681"/>
      <c r="G335" s="678"/>
      <c r="H335" s="669"/>
      <c r="I335" s="669"/>
      <c r="J335" s="657" t="s">
        <v>135</v>
      </c>
      <c r="K335" s="659"/>
      <c r="L335" s="655">
        <f>IFERROR(VLOOKUP($D335,$Y$9:$AB$9,2,FALSE)/IF($D335="Inhalation",IF($J335="Central Tendency",SUMIFS('Inhalation Exposure'!$O$5:$O$162,'Inhalation Exposure'!$B$5:$B$162,$B335,'Inhalation Exposure'!$D$5:$D$162,$C335),SUMIFS('Inhalation Exposure'!$N$5:$N$162,'Inhalation Exposure'!$B$5:$B$162,$B335,'Inhalation Exposure'!$D$5:$D$162,$C335))),"--")</f>
        <v>37.608210872658404</v>
      </c>
      <c r="M335" s="655">
        <f>IFERROR(VLOOKUP($D335,$Y$9:$AB$9,3,FALSE)/IF($D335="Inhalation",IF($J335="Central Tendency",SUMIFS('Inhalation Exposure'!$Q$5:$Q$162,'Inhalation Exposure'!$B$5:$B$162,$B335,'Inhalation Exposure'!$D$5:$D$162,$C335),SUMIFS('Inhalation Exposure'!$P$5:$P$162,'Inhalation Exposure'!$B$5:$B$162,$B335,'Inhalation Exposure'!$D$5:$D$162,$C335))),"--")</f>
        <v>40.265857774326271</v>
      </c>
      <c r="N335" s="651">
        <f>IFERROR(VLOOKUP($D335,$Y$9:$AB$9,4,FALSE)*IF($D335="Inhalation",IF($J335="Central Tendency",SUMIFS('Inhalation Exposure'!$S$5:$S$162,'Inhalation Exposure'!$B$5:$B$162,$B335,'Inhalation Exposure'!$D$5:$D$162,$C335),SUMIFS('Inhalation Exposure'!$R$5:$R$162,'Inhalation Exposure'!$B$5:$B$162,$B335,'Inhalation Exposure'!$D$5:$D$162,$C335))),"--")</f>
        <v>1.2640181286787449E-4</v>
      </c>
      <c r="O335" s="562"/>
      <c r="P335" s="553">
        <f>IFERROR(L335*U335, "--")</f>
        <v>376.08210872658401</v>
      </c>
      <c r="Q335" s="553">
        <f>IFERROR(M335*V335, "--")</f>
        <v>402.6585777432627</v>
      </c>
      <c r="R335" s="554">
        <f>IFERROR(N335/W335, "--")</f>
        <v>1.2640181286787449E-5</v>
      </c>
      <c r="T335" s="205">
        <v>10</v>
      </c>
      <c r="U335" s="206">
        <v>10</v>
      </c>
      <c r="V335" s="206">
        <v>10</v>
      </c>
      <c r="W335" s="207">
        <v>10</v>
      </c>
    </row>
    <row r="336" spans="2:23" ht="15" thickBot="1">
      <c r="B336" s="201" t="s">
        <v>244</v>
      </c>
      <c r="C336" s="288" t="s">
        <v>70</v>
      </c>
      <c r="D336" s="202" t="s">
        <v>129</v>
      </c>
      <c r="E336" s="681"/>
      <c r="F336" s="681"/>
      <c r="G336" s="678"/>
      <c r="H336" s="670"/>
      <c r="I336" s="670"/>
      <c r="J336" s="658"/>
      <c r="K336" s="660"/>
      <c r="L336" s="656"/>
      <c r="M336" s="656"/>
      <c r="N336" s="652"/>
      <c r="O336" s="562"/>
      <c r="P336" s="589" t="str">
        <f>CONCATENATE("(APF ",U335,")")</f>
        <v>(APF 10)</v>
      </c>
      <c r="Q336" s="589" t="str">
        <f>CONCATENATE("(APF ",V335,")")</f>
        <v>(APF 10)</v>
      </c>
      <c r="R336" s="589" t="str">
        <f>CONCATENATE("(APF ",W335,")")</f>
        <v>(APF 10)</v>
      </c>
      <c r="T336" s="209" t="s">
        <v>134</v>
      </c>
      <c r="U336" s="210" t="s">
        <v>134</v>
      </c>
      <c r="V336" s="210" t="s">
        <v>134</v>
      </c>
      <c r="W336" s="211" t="s">
        <v>134</v>
      </c>
    </row>
    <row r="337" spans="2:23" ht="15.6" thickTop="1" thickBot="1">
      <c r="B337" s="201" t="s">
        <v>245</v>
      </c>
      <c r="C337" s="288" t="s">
        <v>70</v>
      </c>
      <c r="D337" s="202" t="s">
        <v>129</v>
      </c>
      <c r="E337" s="681"/>
      <c r="F337" s="681"/>
      <c r="G337" s="678"/>
      <c r="H337" s="668" t="s">
        <v>160</v>
      </c>
      <c r="I337" s="653" t="s">
        <v>108</v>
      </c>
      <c r="J337" s="657" t="s">
        <v>75</v>
      </c>
      <c r="K337" s="586"/>
      <c r="L337" s="649">
        <f>IFERROR(VLOOKUP($D337,$Y$9:$AB$9,2,FALSE)/IF($D337="Inhalation",IF($J337="Central Tendency",SUMIFS('Inhalation Exposure'!$O$5:$O$162,'Inhalation Exposure'!$B$5:$B$162,$B337,'Inhalation Exposure'!$D$5:$D$162,$C337),SUMIFS('Inhalation Exposure'!$N$5:$N$162,'Inhalation Exposure'!$B$5:$B$162,$B337,'Inhalation Exposure'!$D$5:$D$162,$C337))),"--")</f>
        <v>689.0625</v>
      </c>
      <c r="M337" s="649">
        <f>IFERROR(VLOOKUP($D337,$Y$9:$AB$9,3,FALSE)/IF($D337="Inhalation",IF($J337="Central Tendency",SUMIFS('Inhalation Exposure'!$Q$5:$Q$162,'Inhalation Exposure'!$B$5:$B$162,$B337,'Inhalation Exposure'!$D$5:$D$162,$C337),SUMIFS('Inhalation Exposure'!$P$5:$P$162,'Inhalation Exposure'!$B$5:$B$162,$B337,'Inhalation Exposure'!$D$5:$D$162,$C337))),"--")</f>
        <v>8383.59375</v>
      </c>
      <c r="N337" s="664">
        <f>IFERROR(VLOOKUP($D337,$Y$9:$AB$9,4,FALSE)*IF($D337="Inhalation",IF($J337="Central Tendency",SUMIFS('Inhalation Exposure'!$S$5:$S$162,'Inhalation Exposure'!$B$5:$B$162,$B337,'Inhalation Exposure'!$D$5:$D$162,$C337),SUMIFS('Inhalation Exposure'!$R$5:$R$162,'Inhalation Exposure'!$B$5:$B$162,$B337,'Inhalation Exposure'!$D$5:$D$162,$C337))),"--")</f>
        <v>4.7050228310502288E-7</v>
      </c>
      <c r="P337" s="203">
        <f>IFERROR(L337*U337, "--")</f>
        <v>6890.625</v>
      </c>
      <c r="Q337" s="203">
        <f>IFERROR(M337*V337, "--")</f>
        <v>83835.9375</v>
      </c>
      <c r="R337" s="204">
        <f>IFERROR(N337/W337, "--")</f>
        <v>4.7050228310502288E-8</v>
      </c>
      <c r="T337" s="212">
        <v>10</v>
      </c>
      <c r="U337" s="213">
        <v>10</v>
      </c>
      <c r="V337" s="213">
        <v>10</v>
      </c>
      <c r="W337" s="214">
        <v>10</v>
      </c>
    </row>
    <row r="338" spans="2:23" ht="15" thickBot="1">
      <c r="B338" s="201" t="s">
        <v>245</v>
      </c>
      <c r="C338" s="288" t="s">
        <v>70</v>
      </c>
      <c r="D338" s="202" t="s">
        <v>129</v>
      </c>
      <c r="E338" s="681"/>
      <c r="F338" s="681"/>
      <c r="G338" s="678"/>
      <c r="H338" s="669"/>
      <c r="I338" s="669"/>
      <c r="J338" s="662"/>
      <c r="K338" s="586"/>
      <c r="L338" s="650"/>
      <c r="M338" s="650"/>
      <c r="N338" s="665"/>
      <c r="P338" s="582" t="str">
        <f>CONCATENATE("(APF ",U337,")")</f>
        <v>(APF 10)</v>
      </c>
      <c r="Q338" s="582" t="str">
        <f>CONCATENATE("(APF ",V337,")")</f>
        <v>(APF 10)</v>
      </c>
      <c r="R338" s="582" t="str">
        <f>CONCATENATE("(APF ",W337,")")</f>
        <v>(APF 10)</v>
      </c>
      <c r="T338" s="216" t="s">
        <v>134</v>
      </c>
      <c r="U338" s="217" t="s">
        <v>134</v>
      </c>
      <c r="V338" s="217" t="s">
        <v>134</v>
      </c>
      <c r="W338" s="218" t="s">
        <v>134</v>
      </c>
    </row>
    <row r="339" spans="2:23" ht="15" thickBot="1">
      <c r="B339" s="201" t="s">
        <v>245</v>
      </c>
      <c r="C339" s="288" t="s">
        <v>70</v>
      </c>
      <c r="D339" s="202" t="s">
        <v>129</v>
      </c>
      <c r="E339" s="681"/>
      <c r="F339" s="681"/>
      <c r="G339" s="678"/>
      <c r="H339" s="669"/>
      <c r="I339" s="669"/>
      <c r="J339" s="657" t="s">
        <v>135</v>
      </c>
      <c r="K339" s="586"/>
      <c r="L339" s="649">
        <f>IFERROR(VLOOKUP($D339,$Y$9:$AB$9,2,FALSE)/IF($D339="Inhalation",IF($J339="Central Tendency",SUMIFS('Inhalation Exposure'!$O$5:$O$162,'Inhalation Exposure'!$B$5:$B$162,$B339,'Inhalation Exposure'!$D$5:$D$162,$C339),SUMIFS('Inhalation Exposure'!$N$5:$N$162,'Inhalation Exposure'!$B$5:$B$162,$B339,'Inhalation Exposure'!$D$5:$D$162,$C339))),"--")</f>
        <v>164.55223880597015</v>
      </c>
      <c r="M339" s="649">
        <f>IFERROR(VLOOKUP($D339,$Y$9:$AB$9,3,FALSE)/IF($D339="Inhalation",IF($J339="Central Tendency",SUMIFS('Inhalation Exposure'!$Q$5:$Q$162,'Inhalation Exposure'!$B$5:$B$162,$B339,'Inhalation Exposure'!$D$5:$D$162,$C339),SUMIFS('Inhalation Exposure'!$P$5:$P$162,'Inhalation Exposure'!$B$5:$B$162,$B339,'Inhalation Exposure'!$D$5:$D$162,$C339))),"--")</f>
        <v>2002.0522388059703</v>
      </c>
      <c r="N339" s="664">
        <f>IFERROR(VLOOKUP($D339,$Y$9:$AB$9,4,FALSE)*IF($D339="Inhalation",IF($J339="Central Tendency",SUMIFS('Inhalation Exposure'!$S$5:$S$162,'Inhalation Exposure'!$B$5:$B$162,$B339,'Inhalation Exposure'!$D$5:$D$162,$C339),SUMIFS('Inhalation Exposure'!$R$5:$R$162,'Inhalation Exposure'!$B$5:$B$162,$B339,'Inhalation Exposure'!$D$5:$D$162,$C339))),"--")</f>
        <v>2.5422300780674624E-6</v>
      </c>
      <c r="P339" s="203">
        <f>IFERROR(L339*U339, "--")</f>
        <v>1645.5223880597014</v>
      </c>
      <c r="Q339" s="203">
        <f>IFERROR(M339*V339, "--")</f>
        <v>20020.522388059704</v>
      </c>
      <c r="R339" s="204">
        <f>IFERROR(N339/W339, "--")</f>
        <v>2.5422300780674622E-7</v>
      </c>
      <c r="T339" s="205">
        <v>10</v>
      </c>
      <c r="U339" s="206">
        <v>10</v>
      </c>
      <c r="V339" s="206">
        <v>10</v>
      </c>
      <c r="W339" s="207">
        <v>10</v>
      </c>
    </row>
    <row r="340" spans="2:23" ht="15" thickBot="1">
      <c r="B340" s="201" t="s">
        <v>245</v>
      </c>
      <c r="C340" s="288" t="s">
        <v>70</v>
      </c>
      <c r="D340" s="202" t="s">
        <v>129</v>
      </c>
      <c r="E340" s="681"/>
      <c r="F340" s="681"/>
      <c r="G340" s="678"/>
      <c r="H340" s="670"/>
      <c r="I340" s="670"/>
      <c r="J340" s="658"/>
      <c r="K340" s="586"/>
      <c r="L340" s="650"/>
      <c r="M340" s="650"/>
      <c r="N340" s="665"/>
      <c r="P340" s="584" t="str">
        <f>CONCATENATE("(APF ",U339,")")</f>
        <v>(APF 10)</v>
      </c>
      <c r="Q340" s="584" t="str">
        <f>CONCATENATE("(APF ",V339,")")</f>
        <v>(APF 10)</v>
      </c>
      <c r="R340" s="584" t="str">
        <f>CONCATENATE("(APF ",W339,")")</f>
        <v>(APF 10)</v>
      </c>
      <c r="T340" s="209" t="s">
        <v>134</v>
      </c>
      <c r="U340" s="210" t="s">
        <v>134</v>
      </c>
      <c r="V340" s="210" t="s">
        <v>134</v>
      </c>
      <c r="W340" s="211" t="s">
        <v>134</v>
      </c>
    </row>
    <row r="341" spans="2:23" ht="15.6" thickTop="1" thickBot="1">
      <c r="B341" s="201" t="s">
        <v>246</v>
      </c>
      <c r="C341" s="288" t="s">
        <v>70</v>
      </c>
      <c r="D341" s="202" t="s">
        <v>129</v>
      </c>
      <c r="E341" s="681"/>
      <c r="F341" s="681"/>
      <c r="G341" s="678"/>
      <c r="H341" s="668" t="s">
        <v>162</v>
      </c>
      <c r="I341" s="653" t="s">
        <v>108</v>
      </c>
      <c r="J341" s="657" t="s">
        <v>75</v>
      </c>
      <c r="K341" s="586"/>
      <c r="L341" s="649">
        <f>IFERROR(VLOOKUP($D341,$Y$9:$AB$9,2,FALSE)/IF($D341="Inhalation",IF($J341="Central Tendency",SUMIFS('Inhalation Exposure'!$O$5:$O$162,'Inhalation Exposure'!$B$5:$B$162,$B341,'Inhalation Exposure'!$D$5:$D$162,$C341),SUMIFS('Inhalation Exposure'!$N$5:$N$162,'Inhalation Exposure'!$B$5:$B$162,$B341,'Inhalation Exposure'!$D$5:$D$162,$C341))),"--")</f>
        <v>391791.04477611941</v>
      </c>
      <c r="M341" s="649">
        <f>IFERROR(VLOOKUP($D341,$Y$9:$AB$9,3,FALSE)/IF($D341="Inhalation",IF($J341="Central Tendency",SUMIFS('Inhalation Exposure'!$Q$5:$Q$162,'Inhalation Exposure'!$B$5:$B$162,$B341,'Inhalation Exposure'!$D$5:$D$162,$C341),SUMIFS('Inhalation Exposure'!$P$5:$P$162,'Inhalation Exposure'!$B$5:$B$162,$B341,'Inhalation Exposure'!$D$5:$D$162,$C341))),"--")</f>
        <v>4766791.0447761193</v>
      </c>
      <c r="N341" s="664">
        <f>IFERROR(VLOOKUP($D341,$Y$9:$AB$9,4,FALSE)*IF($D341="Inhalation",IF($J341="Central Tendency",SUMIFS('Inhalation Exposure'!$S$5:$S$162,'Inhalation Exposure'!$B$5:$B$162,$B341,'Inhalation Exposure'!$D$5:$D$162,$C341),SUMIFS('Inhalation Exposure'!$R$5:$R$162,'Inhalation Exposure'!$B$5:$B$162,$B341,'Inhalation Exposure'!$D$5:$D$162,$C341))),"--")</f>
        <v>8.2749589041095902E-10</v>
      </c>
      <c r="P341" s="203">
        <f>IFERROR(L341*U341, "--")</f>
        <v>3917910.4477611938</v>
      </c>
      <c r="Q341" s="203">
        <f>IFERROR(M341*V341, "--")</f>
        <v>47667910.447761193</v>
      </c>
      <c r="R341" s="204">
        <f>IFERROR(N341/W341, "--")</f>
        <v>8.2749589041095897E-11</v>
      </c>
      <c r="T341" s="212">
        <v>10</v>
      </c>
      <c r="U341" s="213">
        <v>10</v>
      </c>
      <c r="V341" s="213">
        <v>10</v>
      </c>
      <c r="W341" s="214">
        <v>10</v>
      </c>
    </row>
    <row r="342" spans="2:23" ht="15" thickBot="1">
      <c r="B342" s="201" t="s">
        <v>246</v>
      </c>
      <c r="C342" s="288" t="s">
        <v>70</v>
      </c>
      <c r="D342" s="202" t="s">
        <v>129</v>
      </c>
      <c r="E342" s="681"/>
      <c r="F342" s="681"/>
      <c r="G342" s="678"/>
      <c r="H342" s="669"/>
      <c r="I342" s="669"/>
      <c r="J342" s="662"/>
      <c r="K342" s="586"/>
      <c r="L342" s="650"/>
      <c r="M342" s="650"/>
      <c r="N342" s="665"/>
      <c r="P342" s="582" t="str">
        <f>CONCATENATE("(APF ",U341,")")</f>
        <v>(APF 10)</v>
      </c>
      <c r="Q342" s="582" t="str">
        <f>CONCATENATE("(APF ",V341,")")</f>
        <v>(APF 10)</v>
      </c>
      <c r="R342" s="582" t="str">
        <f>CONCATENATE("(APF ",W341,")")</f>
        <v>(APF 10)</v>
      </c>
      <c r="T342" s="216" t="s">
        <v>134</v>
      </c>
      <c r="U342" s="217" t="s">
        <v>134</v>
      </c>
      <c r="V342" s="217" t="s">
        <v>134</v>
      </c>
      <c r="W342" s="218" t="s">
        <v>134</v>
      </c>
    </row>
    <row r="343" spans="2:23" ht="15" thickBot="1">
      <c r="B343" s="201" t="s">
        <v>246</v>
      </c>
      <c r="C343" s="288" t="s">
        <v>70</v>
      </c>
      <c r="D343" s="202" t="s">
        <v>129</v>
      </c>
      <c r="E343" s="681"/>
      <c r="F343" s="681"/>
      <c r="G343" s="678"/>
      <c r="H343" s="669"/>
      <c r="I343" s="669"/>
      <c r="J343" s="657" t="s">
        <v>135</v>
      </c>
      <c r="K343" s="586"/>
      <c r="L343" s="655">
        <f>IFERROR(VLOOKUP($D343,$Y$9:$AB$9,2,FALSE)/IF($D343="Inhalation",IF($J343="Central Tendency",SUMIFS('Inhalation Exposure'!$O$5:$O$162,'Inhalation Exposure'!$B$5:$B$162,$B343,'Inhalation Exposure'!$D$5:$D$162,$C343),SUMIFS('Inhalation Exposure'!$N$5:$N$162,'Inhalation Exposure'!$B$5:$B$162,$B343,'Inhalation Exposure'!$D$5:$D$162,$C343))),"--")</f>
        <v>113.19370438320662</v>
      </c>
      <c r="M343" s="655">
        <f>IFERROR(VLOOKUP($D343,$Y$9:$AB$9,3,FALSE)/IF($D343="Inhalation",IF($J343="Central Tendency",SUMIFS('Inhalation Exposure'!$Q$5:$Q$162,'Inhalation Exposure'!$B$5:$B$162,$B343,'Inhalation Exposure'!$D$5:$D$162,$C343),SUMIFS('Inhalation Exposure'!$P$5:$P$162,'Inhalation Exposure'!$B$5:$B$162,$B343,'Inhalation Exposure'!$D$5:$D$162,$C343))),"--")</f>
        <v>1377.1900699956809</v>
      </c>
      <c r="N343" s="651">
        <f>IFERROR(VLOOKUP($D343,$Y$9:$AB$9,4,FALSE)*IF($D343="Inhalation",IF($J343="Central Tendency",SUMIFS('Inhalation Exposure'!$S$5:$S$162,'Inhalation Exposure'!$B$5:$B$162,$B343,'Inhalation Exposure'!$D$5:$D$162,$C343),SUMIFS('Inhalation Exposure'!$R$5:$R$162,'Inhalation Exposure'!$B$5:$B$162,$B343,'Inhalation Exposure'!$D$5:$D$162,$C343))),"--")</f>
        <v>3.6956971519340109E-6</v>
      </c>
      <c r="O343" s="562"/>
      <c r="P343" s="553">
        <f>IFERROR(L343*U343, "--")</f>
        <v>1131.9370438320661</v>
      </c>
      <c r="Q343" s="553">
        <f>IFERROR(M343*V343, "--")</f>
        <v>13771.900699956808</v>
      </c>
      <c r="R343" s="554">
        <f>IFERROR(N343/W343, "--")</f>
        <v>3.6956971519340109E-7</v>
      </c>
      <c r="T343" s="205">
        <v>10</v>
      </c>
      <c r="U343" s="206">
        <v>10</v>
      </c>
      <c r="V343" s="206">
        <v>10</v>
      </c>
      <c r="W343" s="207">
        <v>10</v>
      </c>
    </row>
    <row r="344" spans="2:23" ht="15" thickBot="1">
      <c r="B344" s="201" t="s">
        <v>246</v>
      </c>
      <c r="C344" s="288" t="s">
        <v>70</v>
      </c>
      <c r="D344" s="202" t="s">
        <v>129</v>
      </c>
      <c r="E344" s="681"/>
      <c r="F344" s="681"/>
      <c r="G344" s="678"/>
      <c r="H344" s="670"/>
      <c r="I344" s="670"/>
      <c r="J344" s="658"/>
      <c r="K344" s="586"/>
      <c r="L344" s="656"/>
      <c r="M344" s="656"/>
      <c r="N344" s="652"/>
      <c r="O344" s="562"/>
      <c r="P344" s="589" t="str">
        <f>CONCATENATE("(APF ",U343,")")</f>
        <v>(APF 10)</v>
      </c>
      <c r="Q344" s="589" t="str">
        <f>CONCATENATE("(APF ",V343,")")</f>
        <v>(APF 10)</v>
      </c>
      <c r="R344" s="589" t="str">
        <f>CONCATENATE("(APF ",W343,")")</f>
        <v>(APF 10)</v>
      </c>
      <c r="T344" s="209" t="s">
        <v>134</v>
      </c>
      <c r="U344" s="210" t="s">
        <v>134</v>
      </c>
      <c r="V344" s="210" t="s">
        <v>134</v>
      </c>
      <c r="W344" s="211" t="s">
        <v>134</v>
      </c>
    </row>
    <row r="345" spans="2:23" ht="15" thickBot="1">
      <c r="B345" s="201" t="s">
        <v>247</v>
      </c>
      <c r="C345" s="288" t="s">
        <v>70</v>
      </c>
      <c r="D345" s="202" t="s">
        <v>129</v>
      </c>
      <c r="E345" s="681"/>
      <c r="F345" s="681"/>
      <c r="G345" s="678"/>
      <c r="H345" s="653" t="s">
        <v>164</v>
      </c>
      <c r="I345" s="653" t="s">
        <v>108</v>
      </c>
      <c r="J345" s="657" t="s">
        <v>75</v>
      </c>
      <c r="K345" s="659"/>
      <c r="L345" s="655">
        <f>IFERROR(VLOOKUP($D345,$Y$9:$AB$9,2,FALSE)/IF($D345="Inhalation",IF($J345="Central Tendency",SUMIFS('Inhalation Exposure'!$O$5:$O$162,'Inhalation Exposure'!$B$5:$B$162,$B345,'Inhalation Exposure'!$D$5:$D$162,$C345),SUMIFS('Inhalation Exposure'!$N$5:$N$162,'Inhalation Exposure'!$B$5:$B$162,$B345,'Inhalation Exposure'!$D$5:$D$162,$C345))),"--")</f>
        <v>302.67414044387596</v>
      </c>
      <c r="M345" s="655">
        <f>IFERROR(VLOOKUP($D345,$Y$9:$AB$9,3,FALSE)/IF($D345="Inhalation",IF($J345="Central Tendency",SUMIFS('Inhalation Exposure'!$Q$5:$Q$162,'Inhalation Exposure'!$B$5:$B$162,$B345,'Inhalation Exposure'!$D$5:$D$162,$C345),SUMIFS('Inhalation Exposure'!$P$5:$P$162,'Inhalation Exposure'!$B$5:$B$162,$B345,'Inhalation Exposure'!$D$5:$D$162,$C345))),"--")</f>
        <v>324.06311303524319</v>
      </c>
      <c r="N345" s="651">
        <f>IFERROR(VLOOKUP($D345,$Y$9:$AB$9,4,FALSE)*IF($D345="Inhalation",IF($J345="Central Tendency",SUMIFS('Inhalation Exposure'!$S$5:$S$162,'Inhalation Exposure'!$B$5:$B$162,$B345,'Inhalation Exposure'!$D$5:$D$162,$C345),SUMIFS('Inhalation Exposure'!$R$5:$R$162,'Inhalation Exposure'!$B$5:$B$162,$B345,'Inhalation Exposure'!$D$5:$D$162,$C345))),"--")</f>
        <v>1.2172011689497717E-5</v>
      </c>
      <c r="O345" s="562"/>
      <c r="P345" s="553">
        <f>IFERROR(L345*U345, "--")</f>
        <v>3026.7414044387597</v>
      </c>
      <c r="Q345" s="553">
        <f>IFERROR(M345*V345, "--")</f>
        <v>3240.6311303524317</v>
      </c>
      <c r="R345" s="554">
        <f>IFERROR(N345/W345, "--")</f>
        <v>1.2172011689497717E-6</v>
      </c>
      <c r="T345" s="212">
        <v>10</v>
      </c>
      <c r="U345" s="213">
        <v>10</v>
      </c>
      <c r="V345" s="213">
        <v>10</v>
      </c>
      <c r="W345" s="214">
        <v>10</v>
      </c>
    </row>
    <row r="346" spans="2:23" ht="15" thickBot="1">
      <c r="B346" s="201" t="s">
        <v>247</v>
      </c>
      <c r="C346" s="288" t="s">
        <v>70</v>
      </c>
      <c r="D346" s="202" t="s">
        <v>129</v>
      </c>
      <c r="E346" s="681"/>
      <c r="F346" s="681"/>
      <c r="G346" s="678"/>
      <c r="H346" s="669"/>
      <c r="I346" s="669"/>
      <c r="J346" s="662"/>
      <c r="K346" s="660"/>
      <c r="L346" s="656"/>
      <c r="M346" s="656"/>
      <c r="N346" s="652"/>
      <c r="O346" s="562"/>
      <c r="P346" s="588" t="str">
        <f>CONCATENATE("(APF ",U345,")")</f>
        <v>(APF 10)</v>
      </c>
      <c r="Q346" s="588" t="str">
        <f>CONCATENATE("(APF ",V345,")")</f>
        <v>(APF 10)</v>
      </c>
      <c r="R346" s="588" t="str">
        <f>CONCATENATE("(APF ",W345,")")</f>
        <v>(APF 10)</v>
      </c>
      <c r="T346" s="216" t="s">
        <v>134</v>
      </c>
      <c r="U346" s="217" t="s">
        <v>134</v>
      </c>
      <c r="V346" s="217" t="s">
        <v>134</v>
      </c>
      <c r="W346" s="218" t="s">
        <v>134</v>
      </c>
    </row>
    <row r="347" spans="2:23" ht="15" thickBot="1">
      <c r="B347" s="201" t="s">
        <v>247</v>
      </c>
      <c r="C347" s="288" t="s">
        <v>70</v>
      </c>
      <c r="D347" s="202" t="s">
        <v>129</v>
      </c>
      <c r="E347" s="681"/>
      <c r="F347" s="681"/>
      <c r="G347" s="678"/>
      <c r="H347" s="669"/>
      <c r="I347" s="669"/>
      <c r="J347" s="657" t="s">
        <v>135</v>
      </c>
      <c r="K347" s="659"/>
      <c r="L347" s="655">
        <f>IFERROR(VLOOKUP($D347,$Y$9:$AB$9,2,FALSE)/IF($D347="Inhalation",IF($J347="Central Tendency",SUMIFS('Inhalation Exposure'!$O$5:$O$162,'Inhalation Exposure'!$B$5:$B$162,$B347,'Inhalation Exposure'!$D$5:$D$162,$C347),SUMIFS('Inhalation Exposure'!$N$5:$N$162,'Inhalation Exposure'!$B$5:$B$162,$B347,'Inhalation Exposure'!$D$5:$D$162,$C347))),"--")</f>
        <v>10.31706706783476</v>
      </c>
      <c r="M347" s="655">
        <f>IFERROR(VLOOKUP($D347,$Y$9:$AB$9,3,FALSE)/IF($D347="Inhalation",IF($J347="Central Tendency",SUMIFS('Inhalation Exposure'!$Q$5:$Q$162,'Inhalation Exposure'!$B$5:$B$162,$B347,'Inhalation Exposure'!$D$5:$D$162,$C347),SUMIFS('Inhalation Exposure'!$P$5:$P$162,'Inhalation Exposure'!$B$5:$B$162,$B347,'Inhalation Exposure'!$D$5:$D$162,$C347))),"--")</f>
        <v>11.046139807295082</v>
      </c>
      <c r="N347" s="651">
        <f>IFERROR(VLOOKUP($D347,$Y$9:$AB$9,4,FALSE)*IF($D347="Inhalation",IF($J347="Central Tendency",SUMIFS('Inhalation Exposure'!$S$5:$S$162,'Inhalation Exposure'!$B$5:$B$162,$B347,'Inhalation Exposure'!$D$5:$D$162,$C347),SUMIFS('Inhalation Exposure'!$R$5:$R$162,'Inhalation Exposure'!$B$5:$B$162,$B347,'Inhalation Exposure'!$D$5:$D$162,$C347))),"--")</f>
        <v>4.6076525448225073E-4</v>
      </c>
      <c r="O347" s="562"/>
      <c r="P347" s="553">
        <f>IFERROR(L347*U347, "--")</f>
        <v>103.17067067834759</v>
      </c>
      <c r="Q347" s="553">
        <f>IFERROR(M347*V347, "--")</f>
        <v>110.46139807295083</v>
      </c>
      <c r="R347" s="554">
        <f>IFERROR(N347/W347, "--")</f>
        <v>4.6076525448225075E-5</v>
      </c>
      <c r="T347" s="205">
        <v>10</v>
      </c>
      <c r="U347" s="206">
        <v>10</v>
      </c>
      <c r="V347" s="206">
        <v>10</v>
      </c>
      <c r="W347" s="207">
        <v>10</v>
      </c>
    </row>
    <row r="348" spans="2:23" ht="15" thickBot="1">
      <c r="B348" s="201" t="s">
        <v>247</v>
      </c>
      <c r="C348" s="288" t="s">
        <v>70</v>
      </c>
      <c r="D348" s="202" t="s">
        <v>129</v>
      </c>
      <c r="E348" s="681"/>
      <c r="F348" s="681"/>
      <c r="G348" s="678"/>
      <c r="H348" s="670"/>
      <c r="I348" s="670"/>
      <c r="J348" s="658"/>
      <c r="K348" s="660"/>
      <c r="L348" s="656"/>
      <c r="M348" s="656"/>
      <c r="N348" s="652"/>
      <c r="O348" s="562"/>
      <c r="P348" s="589" t="str">
        <f>CONCATENATE("(APF ",U347,")")</f>
        <v>(APF 10)</v>
      </c>
      <c r="Q348" s="589" t="str">
        <f>CONCATENATE("(APF ",V347,")")</f>
        <v>(APF 10)</v>
      </c>
      <c r="R348" s="589" t="str">
        <f>CONCATENATE("(APF ",W347,")")</f>
        <v>(APF 10)</v>
      </c>
      <c r="T348" s="209" t="s">
        <v>134</v>
      </c>
      <c r="U348" s="210" t="s">
        <v>134</v>
      </c>
      <c r="V348" s="210" t="s">
        <v>134</v>
      </c>
      <c r="W348" s="211" t="s">
        <v>134</v>
      </c>
    </row>
    <row r="349" spans="2:23" ht="15.6" thickTop="1" thickBot="1">
      <c r="B349" s="201" t="s">
        <v>248</v>
      </c>
      <c r="C349" s="288" t="s">
        <v>74</v>
      </c>
      <c r="D349" s="202" t="s">
        <v>129</v>
      </c>
      <c r="E349" s="681"/>
      <c r="F349" s="681"/>
      <c r="G349" s="678"/>
      <c r="H349" s="668" t="s">
        <v>74</v>
      </c>
      <c r="I349" s="653" t="s">
        <v>108</v>
      </c>
      <c r="J349" s="657" t="s">
        <v>75</v>
      </c>
      <c r="K349" s="659"/>
      <c r="L349" s="655">
        <f>IFERROR(VLOOKUP($D349,$Y$9:$AB$9,2,FALSE)/IF($D349="Inhalation",IF($J349="Central Tendency",SUMIFS('Inhalation Exposure'!$O$5:$O$162,'Inhalation Exposure'!$B$5:$B$162,$B349,'Inhalation Exposure'!$D$5:$D$162,$C349),SUMIFS('Inhalation Exposure'!$N$5:$N$162,'Inhalation Exposure'!$B$5:$B$162,$B349,'Inhalation Exposure'!$D$5:$D$162,$C349))),"--")</f>
        <v>866.3272664912879</v>
      </c>
      <c r="M349" s="655">
        <f>IFERROR(VLOOKUP($D349,$Y$9:$AB$9,3,FALSE)/IF($D349="Inhalation",IF($J349="Central Tendency",SUMIFS('Inhalation Exposure'!$Q$5:$Q$162,'Inhalation Exposure'!$B$5:$B$162,$B349,'Inhalation Exposure'!$D$5:$D$162,$C349),SUMIFS('Inhalation Exposure'!$P$5:$P$162,'Inhalation Exposure'!$B$5:$B$162,$B349,'Inhalation Exposure'!$D$5:$D$162,$C349))),"--")</f>
        <v>927.54772665667224</v>
      </c>
      <c r="N349" s="651">
        <f>IFERROR(VLOOKUP($D349,$Y$9:$AB$9,4,FALSE)*IF($D349="Inhalation",IF($J349="Central Tendency",SUMIFS('Inhalation Exposure'!$S$5:$S$162,'Inhalation Exposure'!$B$5:$B$162,$B349,'Inhalation Exposure'!$D$5:$D$162,$C349),SUMIFS('Inhalation Exposure'!$R$5:$R$162,'Inhalation Exposure'!$B$5:$B$162,$B349,'Inhalation Exposure'!$D$5:$D$162,$C349))),"--")</f>
        <v>4.2526113607305942E-6</v>
      </c>
      <c r="O349" s="562"/>
      <c r="P349" s="553">
        <f>IFERROR(L349*U349, "--")</f>
        <v>8663.2726649128781</v>
      </c>
      <c r="Q349" s="553">
        <f>IFERROR(M349*V349, "--")</f>
        <v>9275.4772665667224</v>
      </c>
      <c r="R349" s="554">
        <f>IFERROR(N349/W349, "--")</f>
        <v>4.2526113607305943E-7</v>
      </c>
      <c r="T349" s="212">
        <v>10</v>
      </c>
      <c r="U349" s="213">
        <v>10</v>
      </c>
      <c r="V349" s="213">
        <v>10</v>
      </c>
      <c r="W349" s="214">
        <v>10</v>
      </c>
    </row>
    <row r="350" spans="2:23" ht="15" thickBot="1">
      <c r="B350" s="201" t="s">
        <v>248</v>
      </c>
      <c r="C350" s="288" t="s">
        <v>74</v>
      </c>
      <c r="D350" s="202" t="s">
        <v>129</v>
      </c>
      <c r="E350" s="681"/>
      <c r="F350" s="681"/>
      <c r="G350" s="678"/>
      <c r="H350" s="669"/>
      <c r="I350" s="669"/>
      <c r="J350" s="662"/>
      <c r="K350" s="660"/>
      <c r="L350" s="656"/>
      <c r="M350" s="656"/>
      <c r="N350" s="652"/>
      <c r="O350" s="562"/>
      <c r="P350" s="588" t="str">
        <f>CONCATENATE("(APF ",U349,")")</f>
        <v>(APF 10)</v>
      </c>
      <c r="Q350" s="588" t="str">
        <f>CONCATENATE("(APF ",V349,")")</f>
        <v>(APF 10)</v>
      </c>
      <c r="R350" s="588" t="str">
        <f>CONCATENATE("(APF ",W349,")")</f>
        <v>(APF 10)</v>
      </c>
      <c r="T350" s="216" t="s">
        <v>134</v>
      </c>
      <c r="U350" s="217" t="s">
        <v>134</v>
      </c>
      <c r="V350" s="217" t="s">
        <v>134</v>
      </c>
      <c r="W350" s="218" t="s">
        <v>134</v>
      </c>
    </row>
    <row r="351" spans="2:23" ht="15" thickBot="1">
      <c r="B351" s="201" t="s">
        <v>248</v>
      </c>
      <c r="C351" s="288" t="s">
        <v>74</v>
      </c>
      <c r="D351" s="202" t="s">
        <v>129</v>
      </c>
      <c r="E351" s="681"/>
      <c r="F351" s="681"/>
      <c r="G351" s="678"/>
      <c r="H351" s="669"/>
      <c r="I351" s="669"/>
      <c r="J351" s="657" t="s">
        <v>135</v>
      </c>
      <c r="K351" s="659"/>
      <c r="L351" s="655">
        <f>IFERROR(VLOOKUP($D351,$Y$9:$AB$9,2,FALSE)/IF($D351="Inhalation",IF($J351="Central Tendency",SUMIFS('Inhalation Exposure'!$O$5:$O$162,'Inhalation Exposure'!$B$5:$B$162,$B351,'Inhalation Exposure'!$D$5:$D$162,$C351),SUMIFS('Inhalation Exposure'!$N$5:$N$162,'Inhalation Exposure'!$B$5:$B$162,$B351,'Inhalation Exposure'!$D$5:$D$162,$C351))),"--")</f>
        <v>245.26258793714905</v>
      </c>
      <c r="M351" s="655">
        <f>IFERROR(VLOOKUP($D351,$Y$9:$AB$9,3,FALSE)/IF($D351="Inhalation",IF($J351="Central Tendency",SUMIFS('Inhalation Exposure'!$Q$5:$Q$162,'Inhalation Exposure'!$B$5:$B$162,$B351,'Inhalation Exposure'!$D$5:$D$162,$C351),SUMIFS('Inhalation Exposure'!$P$5:$P$162,'Inhalation Exposure'!$B$5:$B$162,$B351,'Inhalation Exposure'!$D$5:$D$162,$C351))),"--")</f>
        <v>262.59447748470757</v>
      </c>
      <c r="N351" s="651">
        <f>IFERROR(VLOOKUP($D351,$Y$9:$AB$9,4,FALSE)*IF($D351="Inhalation",IF($J351="Central Tendency",SUMIFS('Inhalation Exposure'!$S$5:$S$162,'Inhalation Exposure'!$B$5:$B$162,$B351,'Inhalation Exposure'!$D$5:$D$162,$C351),SUMIFS('Inhalation Exposure'!$R$5:$R$162,'Inhalation Exposure'!$B$5:$B$162,$B351,'Inhalation Exposure'!$D$5:$D$162,$C351))),"--")</f>
        <v>1.9382271356606275E-5</v>
      </c>
      <c r="O351" s="562"/>
      <c r="P351" s="553">
        <f>IFERROR(L351*U351, "--")</f>
        <v>2452.6258793714906</v>
      </c>
      <c r="Q351" s="553">
        <f>IFERROR(M351*V351, "--")</f>
        <v>2625.9447748470757</v>
      </c>
      <c r="R351" s="554">
        <f>IFERROR(N351/W351, "--")</f>
        <v>1.9382271356606275E-6</v>
      </c>
      <c r="T351" s="205">
        <v>10</v>
      </c>
      <c r="U351" s="206">
        <v>10</v>
      </c>
      <c r="V351" s="206">
        <v>10</v>
      </c>
      <c r="W351" s="207">
        <v>10</v>
      </c>
    </row>
    <row r="352" spans="2:23" ht="15" thickBot="1">
      <c r="B352" s="201" t="s">
        <v>248</v>
      </c>
      <c r="C352" s="288" t="s">
        <v>74</v>
      </c>
      <c r="D352" s="202" t="s">
        <v>129</v>
      </c>
      <c r="E352" s="682"/>
      <c r="F352" s="682"/>
      <c r="G352" s="679"/>
      <c r="H352" s="654"/>
      <c r="I352" s="654"/>
      <c r="J352" s="662"/>
      <c r="K352" s="702"/>
      <c r="L352" s="656"/>
      <c r="M352" s="656"/>
      <c r="N352" s="652"/>
      <c r="O352" s="562"/>
      <c r="P352" s="589" t="str">
        <f>CONCATENATE("(APF ",U351,")")</f>
        <v>(APF 10)</v>
      </c>
      <c r="Q352" s="589" t="str">
        <f>CONCATENATE("(APF ",V351,")")</f>
        <v>(APF 10)</v>
      </c>
      <c r="R352" s="589" t="str">
        <f>CONCATENATE("(APF ",W351,")")</f>
        <v>(APF 10)</v>
      </c>
      <c r="T352" s="209" t="s">
        <v>134</v>
      </c>
      <c r="U352" s="210" t="s">
        <v>134</v>
      </c>
      <c r="V352" s="210" t="s">
        <v>134</v>
      </c>
      <c r="W352" s="211" t="s">
        <v>134</v>
      </c>
    </row>
    <row r="353" spans="2:23" ht="15" customHeight="1" thickBot="1">
      <c r="B353" s="201" t="s">
        <v>249</v>
      </c>
      <c r="C353" s="202" t="s">
        <v>70</v>
      </c>
      <c r="D353" s="202" t="s">
        <v>129</v>
      </c>
      <c r="E353" s="681" t="s">
        <v>231</v>
      </c>
      <c r="F353" s="681" t="s">
        <v>232</v>
      </c>
      <c r="G353" s="678" t="s">
        <v>250</v>
      </c>
      <c r="H353" s="669" t="s">
        <v>133</v>
      </c>
      <c r="I353" s="669" t="s">
        <v>168</v>
      </c>
      <c r="J353" s="661" t="s">
        <v>75</v>
      </c>
      <c r="K353" s="666"/>
      <c r="L353" s="649">
        <f>IFERROR(VLOOKUP($D353,$Y$9:$AB$9,2,FALSE)/IF($D353="Inhalation",IF($J353="Central Tendency",SUMIFS('Inhalation Exposure'!$O$5:$O$162,'Inhalation Exposure'!$B$5:$B$162,$B353,'Inhalation Exposure'!$D$5:$D$162,$C353),SUMIFS('Inhalation Exposure'!$N$5:$N$162,'Inhalation Exposure'!$B$5:$B$162,$B353,'Inhalation Exposure'!$D$5:$D$162,$C353))),"--")</f>
        <v>604.07824317280631</v>
      </c>
      <c r="M353" s="649">
        <f>IFERROR(VLOOKUP($D353,$Y$9:$AB$9,3,FALSE)/IF($D353="Inhalation",IF($J353="Central Tendency",SUMIFS('Inhalation Exposure'!$Q$5:$Q$162,'Inhalation Exposure'!$B$5:$B$162,$B353,'Inhalation Exposure'!$D$5:$D$162,$C353),SUMIFS('Inhalation Exposure'!$P$5:$P$162,'Inhalation Exposure'!$B$5:$B$162,$B353,'Inhalation Exposure'!$D$5:$D$162,$C353))),"--")</f>
        <v>968.21323207138425</v>
      </c>
      <c r="N353" s="664">
        <f>IFERROR(VLOOKUP($D353,$Y$9:$AB$9,4,FALSE)*IF($D353="Inhalation",IF($J353="Central Tendency",SUMIFS('Inhalation Exposure'!$S$5:$S$162,'Inhalation Exposure'!$B$5:$B$162,$B353,'Inhalation Exposure'!$D$5:$D$162,$C353),SUMIFS('Inhalation Exposure'!$R$5:$R$162,'Inhalation Exposure'!$B$5:$B$162,$B353,'Inhalation Exposure'!$D$5:$D$162,$C353))),"--")</f>
        <v>4.0739992693150684E-6</v>
      </c>
      <c r="P353" s="203">
        <f>IFERROR(L353*U353, "--")</f>
        <v>6040.7824317280629</v>
      </c>
      <c r="Q353" s="203">
        <f>IFERROR(M353*V353, "--")</f>
        <v>9682.132320713843</v>
      </c>
      <c r="R353" s="204">
        <f>IFERROR(N353/W353, "--")</f>
        <v>4.0739992693150686E-7</v>
      </c>
      <c r="T353" s="212">
        <v>10</v>
      </c>
      <c r="U353" s="213">
        <v>10</v>
      </c>
      <c r="V353" s="213">
        <v>10</v>
      </c>
      <c r="W353" s="214">
        <v>10</v>
      </c>
    </row>
    <row r="354" spans="2:23" ht="15" thickBot="1">
      <c r="B354" s="201" t="s">
        <v>249</v>
      </c>
      <c r="C354" s="202" t="s">
        <v>70</v>
      </c>
      <c r="D354" s="202" t="s">
        <v>129</v>
      </c>
      <c r="E354" s="681"/>
      <c r="F354" s="681"/>
      <c r="G354" s="678"/>
      <c r="H354" s="669"/>
      <c r="I354" s="669"/>
      <c r="J354" s="662"/>
      <c r="K354" s="660"/>
      <c r="L354" s="650"/>
      <c r="M354" s="650"/>
      <c r="N354" s="665"/>
      <c r="P354" s="582" t="str">
        <f>CONCATENATE("(APF ",U353,")")</f>
        <v>(APF 10)</v>
      </c>
      <c r="Q354" s="582" t="str">
        <f>CONCATENATE("(APF ",V353,")")</f>
        <v>(APF 10)</v>
      </c>
      <c r="R354" s="582" t="str">
        <f>CONCATENATE("(APF ",W353,")")</f>
        <v>(APF 10)</v>
      </c>
      <c r="T354" s="216" t="s">
        <v>134</v>
      </c>
      <c r="U354" s="217" t="s">
        <v>134</v>
      </c>
      <c r="V354" s="217" t="s">
        <v>134</v>
      </c>
      <c r="W354" s="218" t="s">
        <v>134</v>
      </c>
    </row>
    <row r="355" spans="2:23" ht="15" thickBot="1">
      <c r="B355" s="201" t="s">
        <v>249</v>
      </c>
      <c r="C355" s="202" t="s">
        <v>70</v>
      </c>
      <c r="D355" s="202" t="s">
        <v>129</v>
      </c>
      <c r="E355" s="681"/>
      <c r="F355" s="681"/>
      <c r="G355" s="678"/>
      <c r="H355" s="669"/>
      <c r="I355" s="669"/>
      <c r="J355" s="657" t="s">
        <v>135</v>
      </c>
      <c r="K355" s="659"/>
      <c r="L355" s="649">
        <f>IFERROR(VLOOKUP($D355,$Y$9:$AB$9,2,FALSE)/IF($D355="Inhalation",IF($J355="Central Tendency",SUMIFS('Inhalation Exposure'!$O$5:$O$162,'Inhalation Exposure'!$B$5:$B$162,$B355,'Inhalation Exposure'!$D$5:$D$162,$C355),SUMIFS('Inhalation Exposure'!$N$5:$N$162,'Inhalation Exposure'!$B$5:$B$162,$B355,'Inhalation Exposure'!$D$5:$D$162,$C355))),"--")</f>
        <v>7.5993796874710906</v>
      </c>
      <c r="M355" s="649">
        <f>IFERROR(VLOOKUP($D355,$Y$9:$AB$9,3,FALSE)/IF($D355="Inhalation",IF($J355="Central Tendency",SUMIFS('Inhalation Exposure'!$Q$5:$Q$162,'Inhalation Exposure'!$B$5:$B$162,$B355,'Inhalation Exposure'!$D$5:$D$162,$C355),SUMIFS('Inhalation Exposure'!$P$5:$P$162,'Inhalation Exposure'!$B$5:$B$162,$B355,'Inhalation Exposure'!$D$5:$D$162,$C355))),"--")</f>
        <v>12.18024329149558</v>
      </c>
      <c r="N355" s="664">
        <f>IFERROR(VLOOKUP($D355,$Y$9:$AB$9,4,FALSE)*IF($D355="Inhalation",IF($J355="Central Tendency",SUMIFS('Inhalation Exposure'!$S$5:$S$162,'Inhalation Exposure'!$B$5:$B$162,$B355,'Inhalation Exposure'!$D$5:$D$162,$C355),SUMIFS('Inhalation Exposure'!$R$5:$R$162,'Inhalation Exposure'!$B$5:$B$162,$B355,'Inhalation Exposure'!$D$5:$D$162,$C355))),"--")</f>
        <v>4.1786336262334957E-4</v>
      </c>
      <c r="P355" s="203">
        <f>IFERROR(L355*U355, "--")</f>
        <v>75.99379687471091</v>
      </c>
      <c r="Q355" s="203">
        <f>IFERROR(M355*V355, "--")</f>
        <v>121.8024329149558</v>
      </c>
      <c r="R355" s="204">
        <f>IFERROR(N355/W355, "--")</f>
        <v>4.1786336262334955E-5</v>
      </c>
      <c r="T355" s="205">
        <v>10</v>
      </c>
      <c r="U355" s="206">
        <v>10</v>
      </c>
      <c r="V355" s="206">
        <v>10</v>
      </c>
      <c r="W355" s="207">
        <v>10</v>
      </c>
    </row>
    <row r="356" spans="2:23" ht="15" thickBot="1">
      <c r="B356" s="201" t="s">
        <v>249</v>
      </c>
      <c r="C356" s="202" t="s">
        <v>70</v>
      </c>
      <c r="D356" s="202" t="s">
        <v>129</v>
      </c>
      <c r="E356" s="681"/>
      <c r="F356" s="681"/>
      <c r="G356" s="678"/>
      <c r="H356" s="670"/>
      <c r="I356" s="670"/>
      <c r="J356" s="658"/>
      <c r="K356" s="660"/>
      <c r="L356" s="650"/>
      <c r="M356" s="650"/>
      <c r="N356" s="665"/>
      <c r="P356" s="584" t="str">
        <f>CONCATENATE("(APF ",U355,")")</f>
        <v>(APF 10)</v>
      </c>
      <c r="Q356" s="584" t="str">
        <f>CONCATENATE("(APF ",V355,")")</f>
        <v>(APF 10)</v>
      </c>
      <c r="R356" s="584" t="str">
        <f>CONCATENATE("(APF ",W355,")")</f>
        <v>(APF 10)</v>
      </c>
      <c r="T356" s="209" t="s">
        <v>134</v>
      </c>
      <c r="U356" s="210" t="s">
        <v>134</v>
      </c>
      <c r="V356" s="210" t="s">
        <v>134</v>
      </c>
      <c r="W356" s="211" t="s">
        <v>134</v>
      </c>
    </row>
    <row r="357" spans="2:23" ht="15" thickBot="1">
      <c r="B357" s="201" t="s">
        <v>251</v>
      </c>
      <c r="C357" s="202" t="s">
        <v>70</v>
      </c>
      <c r="D357" s="202" t="s">
        <v>129</v>
      </c>
      <c r="E357" s="681"/>
      <c r="F357" s="681"/>
      <c r="G357" s="678"/>
      <c r="H357" s="653" t="s">
        <v>137</v>
      </c>
      <c r="I357" s="653" t="s">
        <v>168</v>
      </c>
      <c r="J357" s="657" t="s">
        <v>75</v>
      </c>
      <c r="K357" s="586"/>
      <c r="L357" s="649">
        <f>IFERROR(VLOOKUP($D357,$Y$9:$AB$9,2,FALSE)/IF($D357="Inhalation",IF($J357="Central Tendency",SUMIFS('Inhalation Exposure'!$O$5:$O$162,'Inhalation Exposure'!$B$5:$B$162,$B357,'Inhalation Exposure'!$D$5:$D$162,$C357),SUMIFS('Inhalation Exposure'!$N$5:$N$162,'Inhalation Exposure'!$B$5:$B$162,$B357,'Inhalation Exposure'!$D$5:$D$162,$C357))),"--")</f>
        <v>39.72972972972974</v>
      </c>
      <c r="M357" s="649">
        <f>IFERROR(VLOOKUP($D357,$Y$9:$AB$9,3,FALSE)/IF($D357="Inhalation",IF($J357="Central Tendency",SUMIFS('Inhalation Exposure'!$Q$5:$Q$162,'Inhalation Exposure'!$B$5:$B$162,$B357,'Inhalation Exposure'!$D$5:$D$162,$C357),SUMIFS('Inhalation Exposure'!$P$5:$P$162,'Inhalation Exposure'!$B$5:$B$162,$B357,'Inhalation Exposure'!$D$5:$D$162,$C357))),"--")</f>
        <v>483.3783783783785</v>
      </c>
      <c r="N357" s="664">
        <f>IFERROR(VLOOKUP($D357,$Y$9:$AB$9,4,FALSE)*IF($D357="Inhalation",IF($J357="Central Tendency",SUMIFS('Inhalation Exposure'!$S$5:$S$162,'Inhalation Exposure'!$B$5:$B$162,$B357,'Inhalation Exposure'!$D$5:$D$162,$C357),SUMIFS('Inhalation Exposure'!$R$5:$R$162,'Inhalation Exposure'!$B$5:$B$162,$B357,'Inhalation Exposure'!$D$5:$D$162,$C357))),"--")</f>
        <v>8.1602739726027373E-6</v>
      </c>
      <c r="P357" s="203">
        <f>IFERROR(L357*U357, "--")</f>
        <v>397.2972972972974</v>
      </c>
      <c r="Q357" s="203">
        <f>IFERROR(M357*V357, "--")</f>
        <v>4833.7837837837851</v>
      </c>
      <c r="R357" s="204">
        <f>IFERROR(N357/W357, "--")</f>
        <v>8.1602739726027371E-7</v>
      </c>
      <c r="T357" s="212">
        <v>10</v>
      </c>
      <c r="U357" s="213">
        <v>10</v>
      </c>
      <c r="V357" s="213">
        <v>10</v>
      </c>
      <c r="W357" s="214">
        <v>10</v>
      </c>
    </row>
    <row r="358" spans="2:23" ht="15" thickBot="1">
      <c r="B358" s="201" t="s">
        <v>251</v>
      </c>
      <c r="C358" s="202" t="s">
        <v>70</v>
      </c>
      <c r="D358" s="202" t="s">
        <v>129</v>
      </c>
      <c r="E358" s="681"/>
      <c r="F358" s="681"/>
      <c r="G358" s="678"/>
      <c r="H358" s="669"/>
      <c r="I358" s="669"/>
      <c r="J358" s="662"/>
      <c r="K358" s="586"/>
      <c r="L358" s="650"/>
      <c r="M358" s="650"/>
      <c r="N358" s="665"/>
      <c r="P358" s="582" t="str">
        <f>CONCATENATE("(APF ",U357,")")</f>
        <v>(APF 10)</v>
      </c>
      <c r="Q358" s="582" t="str">
        <f>CONCATENATE("(APF ",V357,")")</f>
        <v>(APF 10)</v>
      </c>
      <c r="R358" s="582" t="str">
        <f>CONCATENATE("(APF ",W357,")")</f>
        <v>(APF 10)</v>
      </c>
      <c r="T358" s="216" t="s">
        <v>134</v>
      </c>
      <c r="U358" s="217" t="s">
        <v>134</v>
      </c>
      <c r="V358" s="217" t="s">
        <v>134</v>
      </c>
      <c r="W358" s="218" t="s">
        <v>134</v>
      </c>
    </row>
    <row r="359" spans="2:23" ht="15" thickBot="1">
      <c r="B359" s="201" t="s">
        <v>251</v>
      </c>
      <c r="C359" s="202" t="s">
        <v>70</v>
      </c>
      <c r="D359" s="202" t="s">
        <v>129</v>
      </c>
      <c r="E359" s="681"/>
      <c r="F359" s="681"/>
      <c r="G359" s="678"/>
      <c r="H359" s="669"/>
      <c r="I359" s="669"/>
      <c r="J359" s="657" t="s">
        <v>135</v>
      </c>
      <c r="K359" s="586"/>
      <c r="L359" s="649">
        <f>IFERROR(VLOOKUP($D359,$Y$9:$AB$9,2,FALSE)/IF($D359="Inhalation",IF($J359="Central Tendency",SUMIFS('Inhalation Exposure'!$O$5:$O$162,'Inhalation Exposure'!$B$5:$B$162,$B359,'Inhalation Exposure'!$D$5:$D$162,$C359),SUMIFS('Inhalation Exposure'!$N$5:$N$162,'Inhalation Exposure'!$B$5:$B$162,$B359,'Inhalation Exposure'!$D$5:$D$162,$C359))),"--")</f>
        <v>18.749999999999996</v>
      </c>
      <c r="M359" s="649">
        <f>IFERROR(VLOOKUP($D359,$Y$9:$AB$9,3,FALSE)/IF($D359="Inhalation",IF($J359="Central Tendency",SUMIFS('Inhalation Exposure'!$Q$5:$Q$162,'Inhalation Exposure'!$B$5:$B$162,$B359,'Inhalation Exposure'!$D$5:$D$162,$C359),SUMIFS('Inhalation Exposure'!$P$5:$P$162,'Inhalation Exposure'!$B$5:$B$162,$B359,'Inhalation Exposure'!$D$5:$D$162,$C359))),"--")</f>
        <v>228.12499999999991</v>
      </c>
      <c r="N359" s="664">
        <f>IFERROR(VLOOKUP($D359,$Y$9:$AB$9,4,FALSE)*IF($D359="Inhalation",IF($J359="Central Tendency",SUMIFS('Inhalation Exposure'!$S$5:$S$162,'Inhalation Exposure'!$B$5:$B$162,$B359,'Inhalation Exposure'!$D$5:$D$162,$C359),SUMIFS('Inhalation Exposure'!$R$5:$R$162,'Inhalation Exposure'!$B$5:$B$162,$B359,'Inhalation Exposure'!$D$5:$D$162,$C359))),"--")</f>
        <v>2.231091471498012E-5</v>
      </c>
      <c r="P359" s="203">
        <f>IFERROR(L359*U359, "--")</f>
        <v>187.49999999999997</v>
      </c>
      <c r="Q359" s="203">
        <f>IFERROR(M359*V359, "--")</f>
        <v>2281.2499999999991</v>
      </c>
      <c r="R359" s="204">
        <f>IFERROR(N359/W359, "--")</f>
        <v>2.231091471498012E-6</v>
      </c>
      <c r="T359" s="205">
        <v>10</v>
      </c>
      <c r="U359" s="206">
        <v>10</v>
      </c>
      <c r="V359" s="206">
        <v>10</v>
      </c>
      <c r="W359" s="207">
        <v>10</v>
      </c>
    </row>
    <row r="360" spans="2:23" ht="15" thickBot="1">
      <c r="B360" s="201" t="s">
        <v>251</v>
      </c>
      <c r="C360" s="202" t="s">
        <v>70</v>
      </c>
      <c r="D360" s="202" t="s">
        <v>129</v>
      </c>
      <c r="E360" s="681"/>
      <c r="F360" s="681"/>
      <c r="G360" s="678"/>
      <c r="H360" s="670"/>
      <c r="I360" s="670"/>
      <c r="J360" s="658"/>
      <c r="K360" s="586"/>
      <c r="L360" s="650"/>
      <c r="M360" s="650"/>
      <c r="N360" s="665"/>
      <c r="P360" s="584" t="str">
        <f>CONCATENATE("(APF ",U359,")")</f>
        <v>(APF 10)</v>
      </c>
      <c r="Q360" s="584" t="str">
        <f>CONCATENATE("(APF ",V359,")")</f>
        <v>(APF 10)</v>
      </c>
      <c r="R360" s="584" t="str">
        <f>CONCATENATE("(APF ",W359,")")</f>
        <v>(APF 10)</v>
      </c>
      <c r="T360" s="209" t="s">
        <v>134</v>
      </c>
      <c r="U360" s="210" t="s">
        <v>134</v>
      </c>
      <c r="V360" s="210" t="s">
        <v>134</v>
      </c>
      <c r="W360" s="211" t="s">
        <v>134</v>
      </c>
    </row>
    <row r="361" spans="2:23" ht="15.6" thickTop="1" thickBot="1">
      <c r="B361" s="201" t="s">
        <v>252</v>
      </c>
      <c r="C361" s="202" t="s">
        <v>70</v>
      </c>
      <c r="D361" s="202" t="s">
        <v>129</v>
      </c>
      <c r="E361" s="681"/>
      <c r="F361" s="681"/>
      <c r="G361" s="678"/>
      <c r="H361" s="668" t="s">
        <v>139</v>
      </c>
      <c r="I361" s="653" t="s">
        <v>168</v>
      </c>
      <c r="J361" s="657" t="s">
        <v>75</v>
      </c>
      <c r="K361" s="659"/>
      <c r="L361" s="649">
        <f>IFERROR(VLOOKUP($D361,$Y$9:$AB$9,2,FALSE)/IF($D361="Inhalation",IF($J361="Central Tendency",SUMIFS('Inhalation Exposure'!$O$5:$O$162,'Inhalation Exposure'!$B$5:$B$162,$B361,'Inhalation Exposure'!$D$5:$D$162,$C361),SUMIFS('Inhalation Exposure'!$N$5:$N$162,'Inhalation Exposure'!$B$5:$B$162,$B361,'Inhalation Exposure'!$D$5:$D$162,$C361))),"--")</f>
        <v>12822.72263212289</v>
      </c>
      <c r="M361" s="649">
        <f>IFERROR(VLOOKUP($D361,$Y$9:$AB$9,3,FALSE)/IF($D361="Inhalation",IF($J361="Central Tendency",SUMIFS('Inhalation Exposure'!$Q$5:$Q$162,'Inhalation Exposure'!$B$5:$B$162,$B361,'Inhalation Exposure'!$D$5:$D$162,$C361),SUMIFS('Inhalation Exposure'!$P$5:$P$162,'Inhalation Exposure'!$B$5:$B$162,$B361,'Inhalation Exposure'!$D$5:$D$162,$C361))),"--")</f>
        <v>20552.188170847665</v>
      </c>
      <c r="N361" s="664">
        <f>IFERROR(VLOOKUP($D361,$Y$9:$AB$9,4,FALSE)*IF($D361="Inhalation",IF($J361="Central Tendency",SUMIFS('Inhalation Exposure'!$S$5:$S$162,'Inhalation Exposure'!$B$5:$B$162,$B361,'Inhalation Exposure'!$D$5:$D$162,$C361),SUMIFS('Inhalation Exposure'!$R$5:$R$162,'Inhalation Exposure'!$B$5:$B$162,$B361,'Inhalation Exposure'!$D$5:$D$162,$C361))),"--")</f>
        <v>1.9192603567123289E-7</v>
      </c>
      <c r="P361" s="203">
        <f>IFERROR(L361*U361, "--")</f>
        <v>128227.2263212289</v>
      </c>
      <c r="Q361" s="203">
        <f>IFERROR(M361*V361, "--")</f>
        <v>205521.88170847663</v>
      </c>
      <c r="R361" s="204">
        <f>IFERROR(N361/W361, "--")</f>
        <v>1.9192603567123288E-8</v>
      </c>
      <c r="T361" s="212">
        <v>10</v>
      </c>
      <c r="U361" s="213">
        <v>10</v>
      </c>
      <c r="V361" s="213">
        <v>10</v>
      </c>
      <c r="W361" s="214">
        <v>10</v>
      </c>
    </row>
    <row r="362" spans="2:23" ht="15" thickBot="1">
      <c r="B362" s="201" t="s">
        <v>252</v>
      </c>
      <c r="C362" s="202" t="s">
        <v>70</v>
      </c>
      <c r="D362" s="202" t="s">
        <v>129</v>
      </c>
      <c r="E362" s="681"/>
      <c r="F362" s="681"/>
      <c r="G362" s="678"/>
      <c r="H362" s="669"/>
      <c r="I362" s="669"/>
      <c r="J362" s="662"/>
      <c r="K362" s="660"/>
      <c r="L362" s="650"/>
      <c r="M362" s="650"/>
      <c r="N362" s="665"/>
      <c r="P362" s="582" t="str">
        <f>CONCATENATE("(APF ",U361,")")</f>
        <v>(APF 10)</v>
      </c>
      <c r="Q362" s="582" t="str">
        <f>CONCATENATE("(APF ",V361,")")</f>
        <v>(APF 10)</v>
      </c>
      <c r="R362" s="582" t="str">
        <f>CONCATENATE("(APF ",W361,")")</f>
        <v>(APF 10)</v>
      </c>
      <c r="T362" s="216" t="s">
        <v>134</v>
      </c>
      <c r="U362" s="217" t="s">
        <v>134</v>
      </c>
      <c r="V362" s="217" t="s">
        <v>134</v>
      </c>
      <c r="W362" s="218" t="s">
        <v>134</v>
      </c>
    </row>
    <row r="363" spans="2:23" ht="15" thickBot="1">
      <c r="B363" s="201" t="s">
        <v>252</v>
      </c>
      <c r="C363" s="202" t="s">
        <v>70</v>
      </c>
      <c r="D363" s="202" t="s">
        <v>129</v>
      </c>
      <c r="E363" s="681"/>
      <c r="F363" s="681"/>
      <c r="G363" s="678"/>
      <c r="H363" s="669"/>
      <c r="I363" s="669"/>
      <c r="J363" s="657" t="s">
        <v>135</v>
      </c>
      <c r="K363" s="659"/>
      <c r="L363" s="649">
        <f>IFERROR(VLOOKUP($D363,$Y$9:$AB$9,2,FALSE)/IF($D363="Inhalation",IF($J363="Central Tendency",SUMIFS('Inhalation Exposure'!$O$5:$O$162,'Inhalation Exposure'!$B$5:$B$162,$B363,'Inhalation Exposure'!$D$5:$D$162,$C363),SUMIFS('Inhalation Exposure'!$N$5:$N$162,'Inhalation Exposure'!$B$5:$B$162,$B363,'Inhalation Exposure'!$D$5:$D$162,$C363))),"--")</f>
        <v>32.905277870561953</v>
      </c>
      <c r="M363" s="649">
        <f>IFERROR(VLOOKUP($D363,$Y$9:$AB$9,3,FALSE)/IF($D363="Inhalation",IF($J363="Central Tendency",SUMIFS('Inhalation Exposure'!$Q$5:$Q$162,'Inhalation Exposure'!$B$5:$B$162,$B363,'Inhalation Exposure'!$D$5:$D$162,$C363),SUMIFS('Inhalation Exposure'!$P$5:$P$162,'Inhalation Exposure'!$B$5:$B$162,$B363,'Inhalation Exposure'!$D$5:$D$162,$C363))),"--")</f>
        <v>52.740395469184136</v>
      </c>
      <c r="N363" s="664">
        <f>IFERROR(VLOOKUP($D363,$Y$9:$AB$9,4,FALSE)*IF($D363="Inhalation",IF($J363="Central Tendency",SUMIFS('Inhalation Exposure'!$S$5:$S$162,'Inhalation Exposure'!$B$5:$B$162,$B363,'Inhalation Exposure'!$D$5:$D$162,$C363),SUMIFS('Inhalation Exposure'!$R$5:$R$162,'Inhalation Exposure'!$B$5:$B$162,$B363,'Inhalation Exposure'!$D$5:$D$162,$C363))),"--")</f>
        <v>9.650434688774193E-5</v>
      </c>
      <c r="P363" s="203">
        <f>IFERROR(L363*U363, "--")</f>
        <v>329.05277870561952</v>
      </c>
      <c r="Q363" s="203">
        <f>IFERROR(M363*V363, "--")</f>
        <v>527.40395469184136</v>
      </c>
      <c r="R363" s="204">
        <f>IFERROR(N363/W363, "--")</f>
        <v>9.6504346887741936E-6</v>
      </c>
      <c r="T363" s="205">
        <v>10</v>
      </c>
      <c r="U363" s="206">
        <v>10</v>
      </c>
      <c r="V363" s="206">
        <v>10</v>
      </c>
      <c r="W363" s="207">
        <v>10</v>
      </c>
    </row>
    <row r="364" spans="2:23" ht="15" thickBot="1">
      <c r="B364" s="201" t="s">
        <v>252</v>
      </c>
      <c r="C364" s="202" t="s">
        <v>70</v>
      </c>
      <c r="D364" s="202" t="s">
        <v>129</v>
      </c>
      <c r="E364" s="681"/>
      <c r="F364" s="681"/>
      <c r="G364" s="678"/>
      <c r="H364" s="670"/>
      <c r="I364" s="670"/>
      <c r="J364" s="658"/>
      <c r="K364" s="660"/>
      <c r="L364" s="650"/>
      <c r="M364" s="650"/>
      <c r="N364" s="665"/>
      <c r="P364" s="584" t="str">
        <f>CONCATENATE("(APF ",U363,")")</f>
        <v>(APF 10)</v>
      </c>
      <c r="Q364" s="584" t="str">
        <f>CONCATENATE("(APF ",V363,")")</f>
        <v>(APF 10)</v>
      </c>
      <c r="R364" s="584" t="str">
        <f>CONCATENATE("(APF ",W363,")")</f>
        <v>(APF 10)</v>
      </c>
      <c r="T364" s="209" t="s">
        <v>134</v>
      </c>
      <c r="U364" s="210" t="s">
        <v>134</v>
      </c>
      <c r="V364" s="210" t="s">
        <v>134</v>
      </c>
      <c r="W364" s="211" t="s">
        <v>134</v>
      </c>
    </row>
    <row r="365" spans="2:23" ht="15.6" thickTop="1" thickBot="1">
      <c r="B365" s="201" t="s">
        <v>253</v>
      </c>
      <c r="C365" s="202" t="s">
        <v>70</v>
      </c>
      <c r="D365" s="202" t="s">
        <v>129</v>
      </c>
      <c r="E365" s="681"/>
      <c r="F365" s="681"/>
      <c r="G365" s="678"/>
      <c r="H365" s="668" t="s">
        <v>141</v>
      </c>
      <c r="I365" s="653" t="s">
        <v>168</v>
      </c>
      <c r="J365" s="657" t="s">
        <v>75</v>
      </c>
      <c r="K365" s="586"/>
      <c r="L365" s="649">
        <f>IFERROR(VLOOKUP($D365,$Y$9:$AB$9,2,FALSE)/IF($D365="Inhalation",IF($J365="Central Tendency",SUMIFS('Inhalation Exposure'!$O$5:$O$162,'Inhalation Exposure'!$B$5:$B$162,$B365,'Inhalation Exposure'!$D$5:$D$162,$C365),SUMIFS('Inhalation Exposure'!$N$5:$N$162,'Inhalation Exposure'!$B$5:$B$162,$B365,'Inhalation Exposure'!$D$5:$D$162,$C365))),"--")</f>
        <v>109.70149253731341</v>
      </c>
      <c r="M365" s="649">
        <f>IFERROR(VLOOKUP($D365,$Y$9:$AB$9,3,FALSE)/IF($D365="Inhalation",IF($J365="Central Tendency",SUMIFS('Inhalation Exposure'!$Q$5:$Q$162,'Inhalation Exposure'!$B$5:$B$162,$B365,'Inhalation Exposure'!$D$5:$D$162,$C365),SUMIFS('Inhalation Exposure'!$P$5:$P$162,'Inhalation Exposure'!$B$5:$B$162,$B365,'Inhalation Exposure'!$D$5:$D$162,$C365))),"--")</f>
        <v>1334.701492537313</v>
      </c>
      <c r="N365" s="664">
        <f>IFERROR(VLOOKUP($D365,$Y$9:$AB$9,4,FALSE)*IF($D365="Inhalation",IF($J365="Central Tendency",SUMIFS('Inhalation Exposure'!$S$5:$S$162,'Inhalation Exposure'!$B$5:$B$162,$B365,'Inhalation Exposure'!$D$5:$D$162,$C365),SUMIFS('Inhalation Exposure'!$R$5:$R$162,'Inhalation Exposure'!$B$5:$B$162,$B365,'Inhalation Exposure'!$D$5:$D$162,$C365))),"--")</f>
        <v>2.9553424657534253E-6</v>
      </c>
      <c r="P365" s="203">
        <f>IFERROR(L365*U365, "--")</f>
        <v>1097.0149253731342</v>
      </c>
      <c r="Q365" s="203">
        <f>IFERROR(M365*V365, "--")</f>
        <v>13347.014925373131</v>
      </c>
      <c r="R365" s="204">
        <f>IFERROR(N365/W365, "--")</f>
        <v>2.9553424657534252E-7</v>
      </c>
      <c r="T365" s="212">
        <v>10</v>
      </c>
      <c r="U365" s="213">
        <v>10</v>
      </c>
      <c r="V365" s="213">
        <v>10</v>
      </c>
      <c r="W365" s="214">
        <v>10</v>
      </c>
    </row>
    <row r="366" spans="2:23" ht="15" thickBot="1">
      <c r="B366" s="201" t="s">
        <v>253</v>
      </c>
      <c r="C366" s="202" t="s">
        <v>70</v>
      </c>
      <c r="D366" s="202" t="s">
        <v>129</v>
      </c>
      <c r="E366" s="681"/>
      <c r="F366" s="681"/>
      <c r="G366" s="678"/>
      <c r="H366" s="669"/>
      <c r="I366" s="669"/>
      <c r="J366" s="662"/>
      <c r="K366" s="586"/>
      <c r="L366" s="650"/>
      <c r="M366" s="650"/>
      <c r="N366" s="665"/>
      <c r="P366" s="582" t="str">
        <f>CONCATENATE("(APF ",U365,")")</f>
        <v>(APF 10)</v>
      </c>
      <c r="Q366" s="582" t="str">
        <f>CONCATENATE("(APF ",V365,")")</f>
        <v>(APF 10)</v>
      </c>
      <c r="R366" s="582" t="str">
        <f>CONCATENATE("(APF ",W365,")")</f>
        <v>(APF 10)</v>
      </c>
      <c r="T366" s="216" t="s">
        <v>134</v>
      </c>
      <c r="U366" s="217" t="s">
        <v>134</v>
      </c>
      <c r="V366" s="217" t="s">
        <v>134</v>
      </c>
      <c r="W366" s="218" t="s">
        <v>134</v>
      </c>
    </row>
    <row r="367" spans="2:23" ht="15" thickBot="1">
      <c r="B367" s="201" t="s">
        <v>253</v>
      </c>
      <c r="C367" s="202" t="s">
        <v>70</v>
      </c>
      <c r="D367" s="202" t="s">
        <v>129</v>
      </c>
      <c r="E367" s="681"/>
      <c r="F367" s="681"/>
      <c r="G367" s="678"/>
      <c r="H367" s="669"/>
      <c r="I367" s="669"/>
      <c r="J367" s="657" t="s">
        <v>135</v>
      </c>
      <c r="K367" s="586"/>
      <c r="L367" s="649">
        <f>IFERROR(VLOOKUP($D367,$Y$9:$AB$9,2,FALSE)/IF($D367="Inhalation",IF($J367="Central Tendency",SUMIFS('Inhalation Exposure'!$O$5:$O$162,'Inhalation Exposure'!$B$5:$B$162,$B367,'Inhalation Exposure'!$D$5:$D$162,$C367),SUMIFS('Inhalation Exposure'!$N$5:$N$162,'Inhalation Exposure'!$B$5:$B$162,$B367,'Inhalation Exposure'!$D$5:$D$162,$C367))),"--")</f>
        <v>109.70149253731341</v>
      </c>
      <c r="M367" s="649">
        <f>IFERROR(VLOOKUP($D367,$Y$9:$AB$9,3,FALSE)/IF($D367="Inhalation",IF($J367="Central Tendency",SUMIFS('Inhalation Exposure'!$Q$5:$Q$162,'Inhalation Exposure'!$B$5:$B$162,$B367,'Inhalation Exposure'!$D$5:$D$162,$C367),SUMIFS('Inhalation Exposure'!$P$5:$P$162,'Inhalation Exposure'!$B$5:$B$162,$B367,'Inhalation Exposure'!$D$5:$D$162,$C367))),"--")</f>
        <v>1334.7014925373132</v>
      </c>
      <c r="N367" s="664">
        <f>IFERROR(VLOOKUP($D367,$Y$9:$AB$9,4,FALSE)*IF($D367="Inhalation",IF($J367="Central Tendency",SUMIFS('Inhalation Exposure'!$S$5:$S$162,'Inhalation Exposure'!$B$5:$B$162,$B367,'Inhalation Exposure'!$D$5:$D$162,$C367),SUMIFS('Inhalation Exposure'!$R$5:$R$162,'Inhalation Exposure'!$B$5:$B$162,$B367,'Inhalation Exposure'!$D$5:$D$162,$C367))),"--")</f>
        <v>3.8133451171011934E-6</v>
      </c>
      <c r="P367" s="203">
        <f>IFERROR(L367*U367, "--")</f>
        <v>1097.0149253731342</v>
      </c>
      <c r="Q367" s="203">
        <f>IFERROR(M367*V367, "--")</f>
        <v>13347.014925373132</v>
      </c>
      <c r="R367" s="204">
        <f>IFERROR(N367/W367, "--")</f>
        <v>3.8133451171011933E-7</v>
      </c>
      <c r="T367" s="205">
        <v>10</v>
      </c>
      <c r="U367" s="206">
        <v>10</v>
      </c>
      <c r="V367" s="206">
        <v>10</v>
      </c>
      <c r="W367" s="207">
        <v>10</v>
      </c>
    </row>
    <row r="368" spans="2:23" ht="15" thickBot="1">
      <c r="B368" s="201" t="s">
        <v>253</v>
      </c>
      <c r="C368" s="202" t="s">
        <v>70</v>
      </c>
      <c r="D368" s="202" t="s">
        <v>129</v>
      </c>
      <c r="E368" s="681"/>
      <c r="F368" s="681"/>
      <c r="G368" s="678"/>
      <c r="H368" s="670"/>
      <c r="I368" s="670"/>
      <c r="J368" s="658"/>
      <c r="K368" s="586"/>
      <c r="L368" s="650"/>
      <c r="M368" s="650"/>
      <c r="N368" s="665"/>
      <c r="P368" s="584" t="str">
        <f>CONCATENATE("(APF ",U367,")")</f>
        <v>(APF 10)</v>
      </c>
      <c r="Q368" s="584" t="str">
        <f>CONCATENATE("(APF ",V367,")")</f>
        <v>(APF 10)</v>
      </c>
      <c r="R368" s="584" t="str">
        <f>CONCATENATE("(APF ",W367,")")</f>
        <v>(APF 10)</v>
      </c>
      <c r="T368" s="209" t="s">
        <v>134</v>
      </c>
      <c r="U368" s="210" t="s">
        <v>134</v>
      </c>
      <c r="V368" s="210" t="s">
        <v>134</v>
      </c>
      <c r="W368" s="211" t="s">
        <v>134</v>
      </c>
    </row>
    <row r="369" spans="2:23" ht="15.6" thickTop="1" thickBot="1">
      <c r="B369" s="201" t="s">
        <v>254</v>
      </c>
      <c r="C369" s="202" t="s">
        <v>70</v>
      </c>
      <c r="D369" s="202" t="s">
        <v>129</v>
      </c>
      <c r="E369" s="681"/>
      <c r="F369" s="681"/>
      <c r="G369" s="678"/>
      <c r="H369" s="668" t="s">
        <v>143</v>
      </c>
      <c r="I369" s="653" t="s">
        <v>168</v>
      </c>
      <c r="J369" s="657" t="s">
        <v>75</v>
      </c>
      <c r="K369" s="586"/>
      <c r="L369" s="649">
        <f>IFERROR(VLOOKUP($D369,$Y$9:$AB$9,2,FALSE)/IF($D369="Inhalation",IF($J369="Central Tendency",SUMIFS('Inhalation Exposure'!$O$5:$O$162,'Inhalation Exposure'!$B$5:$B$162,$B369,'Inhalation Exposure'!$D$5:$D$162,$C369),SUMIFS('Inhalation Exposure'!$N$5:$N$162,'Inhalation Exposure'!$B$5:$B$162,$B369,'Inhalation Exposure'!$D$5:$D$162,$C369))),"--")</f>
        <v>308.82352941176464</v>
      </c>
      <c r="M369" s="649">
        <f>IFERROR(VLOOKUP($D369,$Y$9:$AB$9,3,FALSE)/IF($D369="Inhalation",IF($J369="Central Tendency",SUMIFS('Inhalation Exposure'!$Q$5:$Q$162,'Inhalation Exposure'!$B$5:$B$162,$B369,'Inhalation Exposure'!$D$5:$D$162,$C369),SUMIFS('Inhalation Exposure'!$P$5:$P$162,'Inhalation Exposure'!$B$5:$B$162,$B369,'Inhalation Exposure'!$D$5:$D$162,$C369))),"--")</f>
        <v>3757.3529411764698</v>
      </c>
      <c r="N369" s="664">
        <f>IFERROR(VLOOKUP($D369,$Y$9:$AB$9,4,FALSE)*IF($D369="Inhalation",IF($J369="Central Tendency",SUMIFS('Inhalation Exposure'!$S$5:$S$162,'Inhalation Exposure'!$B$5:$B$162,$B369,'Inhalation Exposure'!$D$5:$D$162,$C369),SUMIFS('Inhalation Exposure'!$R$5:$R$162,'Inhalation Exposure'!$B$5:$B$162,$B369,'Inhalation Exposure'!$D$5:$D$162,$C369))),"--")</f>
        <v>1.0498082191780825E-6</v>
      </c>
      <c r="P369" s="203">
        <f>IFERROR(L369*U369, "--")</f>
        <v>3088.2352941176464</v>
      </c>
      <c r="Q369" s="203">
        <f>IFERROR(M369*V369, "--")</f>
        <v>37573.529411764699</v>
      </c>
      <c r="R369" s="204">
        <f>IFERROR(N369/W369, "--")</f>
        <v>1.0498082191780825E-7</v>
      </c>
      <c r="T369" s="212">
        <v>10</v>
      </c>
      <c r="U369" s="213">
        <v>10</v>
      </c>
      <c r="V369" s="213">
        <v>10</v>
      </c>
      <c r="W369" s="214">
        <v>10</v>
      </c>
    </row>
    <row r="370" spans="2:23" ht="15" thickBot="1">
      <c r="B370" s="201" t="s">
        <v>254</v>
      </c>
      <c r="C370" s="202" t="s">
        <v>70</v>
      </c>
      <c r="D370" s="202" t="s">
        <v>129</v>
      </c>
      <c r="E370" s="681"/>
      <c r="F370" s="681"/>
      <c r="G370" s="678"/>
      <c r="H370" s="669"/>
      <c r="I370" s="669"/>
      <c r="J370" s="662"/>
      <c r="K370" s="586"/>
      <c r="L370" s="650"/>
      <c r="M370" s="650"/>
      <c r="N370" s="665"/>
      <c r="P370" s="582" t="str">
        <f>CONCATENATE("(APF ",U369,")")</f>
        <v>(APF 10)</v>
      </c>
      <c r="Q370" s="582" t="str">
        <f>CONCATENATE("(APF ",V369,")")</f>
        <v>(APF 10)</v>
      </c>
      <c r="R370" s="582" t="str">
        <f>CONCATENATE("(APF ",W369,")")</f>
        <v>(APF 10)</v>
      </c>
      <c r="T370" s="216" t="s">
        <v>134</v>
      </c>
      <c r="U370" s="217" t="s">
        <v>134</v>
      </c>
      <c r="V370" s="217" t="s">
        <v>134</v>
      </c>
      <c r="W370" s="218" t="s">
        <v>134</v>
      </c>
    </row>
    <row r="371" spans="2:23" ht="15" thickBot="1">
      <c r="B371" s="201" t="s">
        <v>254</v>
      </c>
      <c r="C371" s="202" t="s">
        <v>70</v>
      </c>
      <c r="D371" s="202" t="s">
        <v>129</v>
      </c>
      <c r="E371" s="681"/>
      <c r="F371" s="681"/>
      <c r="G371" s="678"/>
      <c r="H371" s="669"/>
      <c r="I371" s="669"/>
      <c r="J371" s="657" t="s">
        <v>135</v>
      </c>
      <c r="K371" s="586"/>
      <c r="L371" s="649">
        <f>IFERROR(VLOOKUP($D371,$Y$9:$AB$9,2,FALSE)/IF($D371="Inhalation",IF($J371="Central Tendency",SUMIFS('Inhalation Exposure'!$O$5:$O$162,'Inhalation Exposure'!$B$5:$B$162,$B371,'Inhalation Exposure'!$D$5:$D$162,$C371),SUMIFS('Inhalation Exposure'!$N$5:$N$162,'Inhalation Exposure'!$B$5:$B$162,$B371,'Inhalation Exposure'!$D$5:$D$162,$C371))),"--")</f>
        <v>37.769784172661865</v>
      </c>
      <c r="M371" s="649">
        <f>IFERROR(VLOOKUP($D371,$Y$9:$AB$9,3,FALSE)/IF($D371="Inhalation",IF($J371="Central Tendency",SUMIFS('Inhalation Exposure'!$Q$5:$Q$162,'Inhalation Exposure'!$B$5:$B$162,$B371,'Inhalation Exposure'!$D$5:$D$162,$C371),SUMIFS('Inhalation Exposure'!$P$5:$P$162,'Inhalation Exposure'!$B$5:$B$162,$B371,'Inhalation Exposure'!$D$5:$D$162,$C371))),"--")</f>
        <v>459.53237410071938</v>
      </c>
      <c r="N371" s="664">
        <f>IFERROR(VLOOKUP($D371,$Y$9:$AB$9,4,FALSE)*IF($D371="Inhalation",IF($J371="Central Tendency",SUMIFS('Inhalation Exposure'!$S$5:$S$162,'Inhalation Exposure'!$B$5:$B$162,$B371,'Inhalation Exposure'!$D$5:$D$162,$C371),SUMIFS('Inhalation Exposure'!$R$5:$R$162,'Inhalation Exposure'!$B$5:$B$162,$B371,'Inhalation Exposure'!$D$5:$D$162,$C371))),"--")</f>
        <v>1.1075775519222274E-5</v>
      </c>
      <c r="P371" s="203">
        <f>IFERROR(L371*U371, "--")</f>
        <v>377.69784172661866</v>
      </c>
      <c r="Q371" s="203">
        <f>IFERROR(M371*V371, "--")</f>
        <v>4595.3237410071943</v>
      </c>
      <c r="R371" s="204">
        <f>IFERROR(N371/W371, "--")</f>
        <v>1.1075775519222274E-6</v>
      </c>
      <c r="T371" s="205">
        <v>10</v>
      </c>
      <c r="U371" s="206">
        <v>10</v>
      </c>
      <c r="V371" s="206">
        <v>10</v>
      </c>
      <c r="W371" s="207">
        <v>10</v>
      </c>
    </row>
    <row r="372" spans="2:23" ht="15" thickBot="1">
      <c r="B372" s="201" t="s">
        <v>254</v>
      </c>
      <c r="C372" s="202" t="s">
        <v>70</v>
      </c>
      <c r="D372" s="202" t="s">
        <v>129</v>
      </c>
      <c r="E372" s="681"/>
      <c r="F372" s="681"/>
      <c r="G372" s="678"/>
      <c r="H372" s="670"/>
      <c r="I372" s="670"/>
      <c r="J372" s="658"/>
      <c r="K372" s="586"/>
      <c r="L372" s="650"/>
      <c r="M372" s="650"/>
      <c r="N372" s="665"/>
      <c r="P372" s="584" t="str">
        <f>CONCATENATE("(APF ",U371,")")</f>
        <v>(APF 10)</v>
      </c>
      <c r="Q372" s="584" t="str">
        <f>CONCATENATE("(APF ",V371,")")</f>
        <v>(APF 10)</v>
      </c>
      <c r="R372" s="584" t="str">
        <f>CONCATENATE("(APF ",W371,")")</f>
        <v>(APF 10)</v>
      </c>
      <c r="T372" s="209" t="s">
        <v>134</v>
      </c>
      <c r="U372" s="210" t="s">
        <v>134</v>
      </c>
      <c r="V372" s="210" t="s">
        <v>134</v>
      </c>
      <c r="W372" s="211" t="s">
        <v>134</v>
      </c>
    </row>
    <row r="373" spans="2:23" ht="15.6" thickTop="1" thickBot="1">
      <c r="B373" s="201" t="s">
        <v>255</v>
      </c>
      <c r="C373" s="202" t="s">
        <v>70</v>
      </c>
      <c r="D373" s="202" t="s">
        <v>129</v>
      </c>
      <c r="E373" s="681"/>
      <c r="F373" s="681"/>
      <c r="G373" s="678"/>
      <c r="H373" s="668" t="s">
        <v>145</v>
      </c>
      <c r="I373" s="653" t="s">
        <v>168</v>
      </c>
      <c r="J373" s="657" t="s">
        <v>75</v>
      </c>
      <c r="K373" s="659"/>
      <c r="L373" s="649">
        <f>IFERROR(VLOOKUP($D373,$Y$9:$AB$9,2,FALSE)/IF($D373="Inhalation",IF($J373="Central Tendency",SUMIFS('Inhalation Exposure'!$O$5:$O$162,'Inhalation Exposure'!$B$5:$B$162,$B373,'Inhalation Exposure'!$D$5:$D$162,$C373),SUMIFS('Inhalation Exposure'!$N$5:$N$162,'Inhalation Exposure'!$B$5:$B$162,$B373,'Inhalation Exposure'!$D$5:$D$162,$C373))),"--")</f>
        <v>490.04663283758089</v>
      </c>
      <c r="M373" s="649">
        <f>IFERROR(VLOOKUP($D373,$Y$9:$AB$9,3,FALSE)/IF($D373="Inhalation",IF($J373="Central Tendency",SUMIFS('Inhalation Exposure'!$Q$5:$Q$162,'Inhalation Exposure'!$B$5:$B$162,$B373,'Inhalation Exposure'!$D$5:$D$162,$C373),SUMIFS('Inhalation Exposure'!$P$5:$P$162,'Inhalation Exposure'!$B$5:$B$162,$B373,'Inhalation Exposure'!$D$5:$D$162,$C373))),"--")</f>
        <v>785.44400432849784</v>
      </c>
      <c r="N373" s="664">
        <f>IFERROR(VLOOKUP($D373,$Y$9:$AB$9,4,FALSE)*IF($D373="Inhalation",IF($J373="Central Tendency",SUMIFS('Inhalation Exposure'!$S$5:$S$162,'Inhalation Exposure'!$B$5:$B$162,$B373,'Inhalation Exposure'!$D$5:$D$162,$C373),SUMIFS('Inhalation Exposure'!$R$5:$R$162,'Inhalation Exposure'!$B$5:$B$162,$B373,'Inhalation Exposure'!$D$5:$D$162,$C373))),"--")</f>
        <v>5.02200026769863E-6</v>
      </c>
      <c r="P373" s="203">
        <f>IFERROR(L373*U373, "--")</f>
        <v>4900.4663283758091</v>
      </c>
      <c r="Q373" s="203">
        <f>IFERROR(M373*V373, "--")</f>
        <v>7854.4400432849779</v>
      </c>
      <c r="R373" s="204">
        <f>IFERROR(N373/W373, "--")</f>
        <v>5.0220002676986298E-7</v>
      </c>
      <c r="T373" s="212">
        <v>10</v>
      </c>
      <c r="U373" s="213">
        <v>10</v>
      </c>
      <c r="V373" s="213">
        <v>10</v>
      </c>
      <c r="W373" s="214">
        <v>10</v>
      </c>
    </row>
    <row r="374" spans="2:23" ht="15" thickBot="1">
      <c r="B374" s="201" t="s">
        <v>255</v>
      </c>
      <c r="C374" s="202" t="s">
        <v>70</v>
      </c>
      <c r="D374" s="202" t="s">
        <v>129</v>
      </c>
      <c r="E374" s="681"/>
      <c r="F374" s="681"/>
      <c r="G374" s="678"/>
      <c r="H374" s="669"/>
      <c r="I374" s="669"/>
      <c r="J374" s="662"/>
      <c r="K374" s="660"/>
      <c r="L374" s="650"/>
      <c r="M374" s="650"/>
      <c r="N374" s="665"/>
      <c r="P374" s="582" t="str">
        <f>CONCATENATE("(APF ",U373,")")</f>
        <v>(APF 10)</v>
      </c>
      <c r="Q374" s="582" t="str">
        <f>CONCATENATE("(APF ",V373,")")</f>
        <v>(APF 10)</v>
      </c>
      <c r="R374" s="582" t="str">
        <f>CONCATENATE("(APF ",W373,")")</f>
        <v>(APF 10)</v>
      </c>
      <c r="T374" s="216" t="s">
        <v>134</v>
      </c>
      <c r="U374" s="217" t="s">
        <v>134</v>
      </c>
      <c r="V374" s="217" t="s">
        <v>134</v>
      </c>
      <c r="W374" s="218" t="s">
        <v>134</v>
      </c>
    </row>
    <row r="375" spans="2:23" ht="15" thickBot="1">
      <c r="B375" s="201" t="s">
        <v>255</v>
      </c>
      <c r="C375" s="202" t="s">
        <v>70</v>
      </c>
      <c r="D375" s="202" t="s">
        <v>129</v>
      </c>
      <c r="E375" s="681"/>
      <c r="F375" s="681"/>
      <c r="G375" s="678"/>
      <c r="H375" s="669"/>
      <c r="I375" s="669"/>
      <c r="J375" s="657" t="s">
        <v>135</v>
      </c>
      <c r="K375" s="659"/>
      <c r="L375" s="649">
        <f>IFERROR(VLOOKUP($D375,$Y$9:$AB$9,2,FALSE)/IF($D375="Inhalation",IF($J375="Central Tendency",SUMIFS('Inhalation Exposure'!$O$5:$O$162,'Inhalation Exposure'!$B$5:$B$162,$B375,'Inhalation Exposure'!$D$5:$D$162,$C375),SUMIFS('Inhalation Exposure'!$N$5:$N$162,'Inhalation Exposure'!$B$5:$B$162,$B375,'Inhalation Exposure'!$D$5:$D$162,$C375))),"--")</f>
        <v>13.998470647083991</v>
      </c>
      <c r="M375" s="649">
        <f>IFERROR(VLOOKUP($D375,$Y$9:$AB$9,3,FALSE)/IF($D375="Inhalation",IF($J375="Central Tendency",SUMIFS('Inhalation Exposure'!$Q$5:$Q$162,'Inhalation Exposure'!$B$5:$B$162,$B375,'Inhalation Exposure'!$D$5:$D$162,$C375),SUMIFS('Inhalation Exposure'!$P$5:$P$162,'Inhalation Exposure'!$B$5:$B$162,$B375,'Inhalation Exposure'!$D$5:$D$162,$C375))),"--")</f>
        <v>22.436670518180527</v>
      </c>
      <c r="N375" s="664">
        <f>IFERROR(VLOOKUP($D375,$Y$9:$AB$9,4,FALSE)*IF($D375="Inhalation",IF($J375="Central Tendency",SUMIFS('Inhalation Exposure'!$S$5:$S$162,'Inhalation Exposure'!$B$5:$B$162,$B375,'Inhalation Exposure'!$D$5:$D$162,$C375),SUMIFS('Inhalation Exposure'!$R$5:$R$162,'Inhalation Exposure'!$B$5:$B$162,$B375,'Inhalation Exposure'!$D$5:$D$162,$C375))),"--")</f>
        <v>2.2684637701617328E-4</v>
      </c>
      <c r="P375" s="203">
        <f>IFERROR(L375*U375, "--")</f>
        <v>139.98470647083991</v>
      </c>
      <c r="Q375" s="203">
        <f>IFERROR(M375*V375, "--")</f>
        <v>224.36670518180529</v>
      </c>
      <c r="R375" s="204">
        <f>IFERROR(N375/W375, "--")</f>
        <v>2.2684637701617327E-5</v>
      </c>
      <c r="T375" s="205">
        <v>10</v>
      </c>
      <c r="U375" s="206">
        <v>10</v>
      </c>
      <c r="V375" s="206">
        <v>10</v>
      </c>
      <c r="W375" s="207">
        <v>10</v>
      </c>
    </row>
    <row r="376" spans="2:23" ht="15" thickBot="1">
      <c r="B376" s="201" t="s">
        <v>255</v>
      </c>
      <c r="C376" s="202" t="s">
        <v>70</v>
      </c>
      <c r="D376" s="202" t="s">
        <v>129</v>
      </c>
      <c r="E376" s="681"/>
      <c r="F376" s="681"/>
      <c r="G376" s="678"/>
      <c r="H376" s="670"/>
      <c r="I376" s="670"/>
      <c r="J376" s="658"/>
      <c r="K376" s="660"/>
      <c r="L376" s="650"/>
      <c r="M376" s="650"/>
      <c r="N376" s="665"/>
      <c r="P376" s="584" t="str">
        <f>CONCATENATE("(APF ",U375,")")</f>
        <v>(APF 10)</v>
      </c>
      <c r="Q376" s="584" t="str">
        <f>CONCATENATE("(APF ",V375,")")</f>
        <v>(APF 10)</v>
      </c>
      <c r="R376" s="584" t="str">
        <f>CONCATENATE("(APF ",W375,")")</f>
        <v>(APF 10)</v>
      </c>
      <c r="T376" s="209" t="s">
        <v>134</v>
      </c>
      <c r="U376" s="210" t="s">
        <v>134</v>
      </c>
      <c r="V376" s="210" t="s">
        <v>134</v>
      </c>
      <c r="W376" s="211" t="s">
        <v>134</v>
      </c>
    </row>
    <row r="377" spans="2:23" ht="15.6" thickTop="1" thickBot="1">
      <c r="B377" s="201" t="s">
        <v>256</v>
      </c>
      <c r="C377" s="202" t="s">
        <v>70</v>
      </c>
      <c r="D377" s="202" t="s">
        <v>129</v>
      </c>
      <c r="E377" s="681"/>
      <c r="F377" s="681"/>
      <c r="G377" s="678"/>
      <c r="H377" s="668" t="s">
        <v>147</v>
      </c>
      <c r="I377" s="653" t="s">
        <v>168</v>
      </c>
      <c r="J377" s="657" t="s">
        <v>75</v>
      </c>
      <c r="K377" s="659"/>
      <c r="L377" s="649">
        <f>IFERROR(VLOOKUP($D377,$Y$9:$AB$9,2,FALSE)/IF($D377="Inhalation",IF($J377="Central Tendency",SUMIFS('Inhalation Exposure'!$O$5:$O$162,'Inhalation Exposure'!$B$5:$B$162,$B377,'Inhalation Exposure'!$D$5:$D$162,$C377),SUMIFS('Inhalation Exposure'!$N$5:$N$162,'Inhalation Exposure'!$B$5:$B$162,$B377,'Inhalation Exposure'!$D$5:$D$162,$C377))),"--")</f>
        <v>3645.5732969047149</v>
      </c>
      <c r="M377" s="649">
        <f>IFERROR(VLOOKUP($D377,$Y$9:$AB$9,3,FALSE)/IF($D377="Inhalation",IF($J377="Central Tendency",SUMIFS('Inhalation Exposure'!$Q$5:$Q$162,'Inhalation Exposure'!$B$5:$B$162,$B377,'Inhalation Exposure'!$D$5:$D$162,$C377),SUMIFS('Inhalation Exposure'!$P$5:$P$162,'Inhalation Exposure'!$B$5:$B$162,$B377,'Inhalation Exposure'!$D$5:$D$162,$C377))),"--")</f>
        <v>5843.1045058173368</v>
      </c>
      <c r="N377" s="664">
        <f>IFERROR(VLOOKUP($D377,$Y$9:$AB$9,4,FALSE)*IF($D377="Inhalation",IF($J377="Central Tendency",SUMIFS('Inhalation Exposure'!$S$5:$S$162,'Inhalation Exposure'!$B$5:$B$162,$B377,'Inhalation Exposure'!$D$5:$D$162,$C377),SUMIFS('Inhalation Exposure'!$R$5:$R$162,'Inhalation Exposure'!$B$5:$B$162,$B377,'Inhalation Exposure'!$D$5:$D$162,$C377))),"--")</f>
        <v>6.750692198082193E-7</v>
      </c>
      <c r="P377" s="203">
        <f>IFERROR(L377*U377, "--")</f>
        <v>36455.732969047152</v>
      </c>
      <c r="Q377" s="203">
        <f>IFERROR(M377*V377, "--")</f>
        <v>58431.045058173368</v>
      </c>
      <c r="R377" s="204">
        <f>IFERROR(N377/W377, "--")</f>
        <v>6.7506921980821935E-8</v>
      </c>
      <c r="T377" s="212">
        <v>10</v>
      </c>
      <c r="U377" s="213">
        <v>10</v>
      </c>
      <c r="V377" s="213">
        <v>10</v>
      </c>
      <c r="W377" s="214">
        <v>10</v>
      </c>
    </row>
    <row r="378" spans="2:23" ht="15" thickBot="1">
      <c r="B378" s="201" t="s">
        <v>256</v>
      </c>
      <c r="C378" s="202" t="s">
        <v>70</v>
      </c>
      <c r="D378" s="202" t="s">
        <v>129</v>
      </c>
      <c r="E378" s="681"/>
      <c r="F378" s="681"/>
      <c r="G378" s="678"/>
      <c r="H378" s="669"/>
      <c r="I378" s="669"/>
      <c r="J378" s="662"/>
      <c r="K378" s="660"/>
      <c r="L378" s="650"/>
      <c r="M378" s="650"/>
      <c r="N378" s="665"/>
      <c r="P378" s="582" t="str">
        <f>CONCATENATE("(APF ",U377,")")</f>
        <v>(APF 10)</v>
      </c>
      <c r="Q378" s="582" t="str">
        <f>CONCATENATE("(APF ",V377,")")</f>
        <v>(APF 10)</v>
      </c>
      <c r="R378" s="582" t="str">
        <f>CONCATENATE("(APF ",W377,")")</f>
        <v>(APF 10)</v>
      </c>
      <c r="T378" s="216" t="s">
        <v>134</v>
      </c>
      <c r="U378" s="217" t="s">
        <v>134</v>
      </c>
      <c r="V378" s="217" t="s">
        <v>134</v>
      </c>
      <c r="W378" s="218" t="s">
        <v>134</v>
      </c>
    </row>
    <row r="379" spans="2:23" ht="15" thickBot="1">
      <c r="B379" s="201" t="s">
        <v>256</v>
      </c>
      <c r="C379" s="202" t="s">
        <v>70</v>
      </c>
      <c r="D379" s="202" t="s">
        <v>129</v>
      </c>
      <c r="E379" s="681"/>
      <c r="F379" s="681"/>
      <c r="G379" s="678"/>
      <c r="H379" s="669"/>
      <c r="I379" s="669"/>
      <c r="J379" s="657" t="s">
        <v>135</v>
      </c>
      <c r="K379" s="659"/>
      <c r="L379" s="649">
        <f>IFERROR(VLOOKUP($D379,$Y$9:$AB$9,2,FALSE)/IF($D379="Inhalation",IF($J379="Central Tendency",SUMIFS('Inhalation Exposure'!$O$5:$O$162,'Inhalation Exposure'!$B$5:$B$162,$B379,'Inhalation Exposure'!$D$5:$D$162,$C379),SUMIFS('Inhalation Exposure'!$N$5:$N$162,'Inhalation Exposure'!$B$5:$B$162,$B379,'Inhalation Exposure'!$D$5:$D$162,$C379))),"--")</f>
        <v>13.481582958093496</v>
      </c>
      <c r="M379" s="649">
        <f>IFERROR(VLOOKUP($D379,$Y$9:$AB$9,3,FALSE)/IF($D379="Inhalation",IF($J379="Central Tendency",SUMIFS('Inhalation Exposure'!$Q$5:$Q$162,'Inhalation Exposure'!$B$5:$B$162,$B379,'Inhalation Exposure'!$D$5:$D$162,$C379),SUMIFS('Inhalation Exposure'!$P$5:$P$162,'Inhalation Exposure'!$B$5:$B$162,$B379,'Inhalation Exposure'!$D$5:$D$162,$C379))),"--")</f>
        <v>21.608205819060032</v>
      </c>
      <c r="N379" s="664">
        <f>IFERROR(VLOOKUP($D379,$Y$9:$AB$9,4,FALSE)*IF($D379="Inhalation",IF($J379="Central Tendency",SUMIFS('Inhalation Exposure'!$S$5:$S$162,'Inhalation Exposure'!$B$5:$B$162,$B379,'Inhalation Exposure'!$D$5:$D$162,$C379),SUMIFS('Inhalation Exposure'!$R$5:$R$162,'Inhalation Exposure'!$B$5:$B$162,$B379,'Inhalation Exposure'!$D$5:$D$162,$C379))),"--")</f>
        <v>2.3554373102395052E-4</v>
      </c>
      <c r="P379" s="203">
        <f>IFERROR(L379*U379, "--")</f>
        <v>134.81582958093495</v>
      </c>
      <c r="Q379" s="203">
        <f>IFERROR(M379*V379, "--")</f>
        <v>216.08205819060032</v>
      </c>
      <c r="R379" s="204">
        <f>IFERROR(N379/W379, "--")</f>
        <v>2.3554373102395054E-5</v>
      </c>
      <c r="T379" s="205">
        <v>10</v>
      </c>
      <c r="U379" s="206">
        <v>10</v>
      </c>
      <c r="V379" s="206">
        <v>10</v>
      </c>
      <c r="W379" s="207">
        <v>10</v>
      </c>
    </row>
    <row r="380" spans="2:23" ht="15" thickBot="1">
      <c r="B380" s="201" t="s">
        <v>256</v>
      </c>
      <c r="C380" s="202" t="s">
        <v>70</v>
      </c>
      <c r="D380" s="202" t="s">
        <v>129</v>
      </c>
      <c r="E380" s="681"/>
      <c r="F380" s="681"/>
      <c r="G380" s="678"/>
      <c r="H380" s="670"/>
      <c r="I380" s="670"/>
      <c r="J380" s="658"/>
      <c r="K380" s="660"/>
      <c r="L380" s="650"/>
      <c r="M380" s="650"/>
      <c r="N380" s="665"/>
      <c r="P380" s="584" t="str">
        <f>CONCATENATE("(APF ",U379,")")</f>
        <v>(APF 10)</v>
      </c>
      <c r="Q380" s="584" t="str">
        <f>CONCATENATE("(APF ",V379,")")</f>
        <v>(APF 10)</v>
      </c>
      <c r="R380" s="584" t="str">
        <f>CONCATENATE("(APF ",W379,")")</f>
        <v>(APF 10)</v>
      </c>
      <c r="T380" s="209" t="s">
        <v>134</v>
      </c>
      <c r="U380" s="210" t="s">
        <v>134</v>
      </c>
      <c r="V380" s="210" t="s">
        <v>134</v>
      </c>
      <c r="W380" s="211" t="s">
        <v>134</v>
      </c>
    </row>
    <row r="381" spans="2:23" ht="15.6" thickTop="1" thickBot="1">
      <c r="B381" s="201" t="s">
        <v>257</v>
      </c>
      <c r="C381" s="202" t="s">
        <v>70</v>
      </c>
      <c r="D381" s="202" t="s">
        <v>129</v>
      </c>
      <c r="E381" s="681"/>
      <c r="F381" s="681"/>
      <c r="G381" s="678"/>
      <c r="H381" s="668" t="s">
        <v>149</v>
      </c>
      <c r="I381" s="653" t="s">
        <v>168</v>
      </c>
      <c r="J381" s="657" t="s">
        <v>75</v>
      </c>
      <c r="K381" s="586"/>
      <c r="L381" s="649">
        <f>IFERROR(VLOOKUP($D381,$Y$9:$AB$9,2,FALSE)/IF($D381="Inhalation",IF($J381="Central Tendency",SUMIFS('Inhalation Exposure'!$O$5:$O$162,'Inhalation Exposure'!$B$5:$B$162,$B381,'Inhalation Exposure'!$D$5:$D$162,$C381),SUMIFS('Inhalation Exposure'!$N$5:$N$162,'Inhalation Exposure'!$B$5:$B$162,$B381,'Inhalation Exposure'!$D$5:$D$162,$C381))),"--")</f>
        <v>656.24999999999989</v>
      </c>
      <c r="M381" s="649">
        <f>IFERROR(VLOOKUP($D381,$Y$9:$AB$9,3,FALSE)/IF($D381="Inhalation",IF($J381="Central Tendency",SUMIFS('Inhalation Exposure'!$Q$5:$Q$162,'Inhalation Exposure'!$B$5:$B$162,$B381,'Inhalation Exposure'!$D$5:$D$162,$C381),SUMIFS('Inhalation Exposure'!$P$5:$P$162,'Inhalation Exposure'!$B$5:$B$162,$B381,'Inhalation Exposure'!$D$5:$D$162,$C381))),"--")</f>
        <v>7984.375</v>
      </c>
      <c r="N381" s="664">
        <f>IFERROR(VLOOKUP($D381,$Y$9:$AB$9,4,FALSE)*IF($D381="Inhalation",IF($J381="Central Tendency",SUMIFS('Inhalation Exposure'!$S$5:$S$162,'Inhalation Exposure'!$B$5:$B$162,$B381,'Inhalation Exposure'!$D$5:$D$162,$C381),SUMIFS('Inhalation Exposure'!$R$5:$R$162,'Inhalation Exposure'!$B$5:$B$162,$B381,'Inhalation Exposure'!$D$5:$D$162,$C381))),"--")</f>
        <v>4.9402739726027397E-7</v>
      </c>
      <c r="P381" s="203">
        <f>IFERROR(L381*U381, "--")</f>
        <v>6562.4999999999991</v>
      </c>
      <c r="Q381" s="203">
        <f>IFERROR(M381*V381, "--")</f>
        <v>79843.75</v>
      </c>
      <c r="R381" s="204">
        <f>IFERROR(N381/W381, "--")</f>
        <v>4.9402739726027397E-8</v>
      </c>
      <c r="T381" s="212">
        <v>10</v>
      </c>
      <c r="U381" s="213">
        <v>10</v>
      </c>
      <c r="V381" s="213">
        <v>10</v>
      </c>
      <c r="W381" s="214">
        <v>10</v>
      </c>
    </row>
    <row r="382" spans="2:23" ht="15" thickBot="1">
      <c r="B382" s="201" t="s">
        <v>257</v>
      </c>
      <c r="C382" s="202" t="s">
        <v>70</v>
      </c>
      <c r="D382" s="202" t="s">
        <v>129</v>
      </c>
      <c r="E382" s="681"/>
      <c r="F382" s="681"/>
      <c r="G382" s="678"/>
      <c r="H382" s="669"/>
      <c r="I382" s="669"/>
      <c r="J382" s="662"/>
      <c r="K382" s="586"/>
      <c r="L382" s="650"/>
      <c r="M382" s="650"/>
      <c r="N382" s="665"/>
      <c r="P382" s="582" t="str">
        <f>CONCATENATE("(APF ",U381,")")</f>
        <v>(APF 10)</v>
      </c>
      <c r="Q382" s="582" t="str">
        <f>CONCATENATE("(APF ",V381,")")</f>
        <v>(APF 10)</v>
      </c>
      <c r="R382" s="582" t="str">
        <f>CONCATENATE("(APF ",W381,")")</f>
        <v>(APF 10)</v>
      </c>
      <c r="T382" s="216" t="s">
        <v>134</v>
      </c>
      <c r="U382" s="217" t="s">
        <v>134</v>
      </c>
      <c r="V382" s="217" t="s">
        <v>134</v>
      </c>
      <c r="W382" s="218" t="s">
        <v>134</v>
      </c>
    </row>
    <row r="383" spans="2:23" ht="15" thickBot="1">
      <c r="B383" s="201" t="s">
        <v>257</v>
      </c>
      <c r="C383" s="202" t="s">
        <v>70</v>
      </c>
      <c r="D383" s="202" t="s">
        <v>129</v>
      </c>
      <c r="E383" s="681"/>
      <c r="F383" s="681"/>
      <c r="G383" s="678"/>
      <c r="H383" s="669"/>
      <c r="I383" s="669"/>
      <c r="J383" s="657" t="s">
        <v>135</v>
      </c>
      <c r="K383" s="586"/>
      <c r="L383" s="649">
        <f>IFERROR(VLOOKUP($D383,$Y$9:$AB$9,2,FALSE)/IF($D383="Inhalation",IF($J383="Central Tendency",SUMIFS('Inhalation Exposure'!$O$5:$O$162,'Inhalation Exposure'!$B$5:$B$162,$B383,'Inhalation Exposure'!$D$5:$D$162,$C383),SUMIFS('Inhalation Exposure'!$N$5:$N$162,'Inhalation Exposure'!$B$5:$B$162,$B383,'Inhalation Exposure'!$D$5:$D$162,$C383))),"--")</f>
        <v>437.5</v>
      </c>
      <c r="M383" s="649">
        <f>IFERROR(VLOOKUP($D383,$Y$9:$AB$9,3,FALSE)/IF($D383="Inhalation",IF($J383="Central Tendency",SUMIFS('Inhalation Exposure'!$Q$5:$Q$162,'Inhalation Exposure'!$B$5:$B$162,$B383,'Inhalation Exposure'!$D$5:$D$162,$C383),SUMIFS('Inhalation Exposure'!$P$5:$P$162,'Inhalation Exposure'!$B$5:$B$162,$B383,'Inhalation Exposure'!$D$5:$D$162,$C383))),"--")</f>
        <v>5322.916666666667</v>
      </c>
      <c r="N383" s="664">
        <f>IFERROR(VLOOKUP($D383,$Y$9:$AB$9,4,FALSE)*IF($D383="Inhalation",IF($J383="Central Tendency",SUMIFS('Inhalation Exposure'!$S$5:$S$162,'Inhalation Exposure'!$B$5:$B$162,$B383,'Inhalation Exposure'!$D$5:$D$162,$C383),SUMIFS('Inhalation Exposure'!$R$5:$R$162,'Inhalation Exposure'!$B$5:$B$162,$B383,'Inhalation Exposure'!$D$5:$D$162,$C383))),"--")</f>
        <v>9.5618205921343354E-7</v>
      </c>
      <c r="P383" s="203">
        <f>IFERROR(L383*U383, "--")</f>
        <v>4375</v>
      </c>
      <c r="Q383" s="203">
        <f>IFERROR(M383*V383, "--")</f>
        <v>53229.166666666672</v>
      </c>
      <c r="R383" s="204">
        <f>IFERROR(N383/W383, "--")</f>
        <v>9.5618205921343352E-8</v>
      </c>
      <c r="T383" s="205">
        <v>10</v>
      </c>
      <c r="U383" s="206">
        <v>10</v>
      </c>
      <c r="V383" s="206">
        <v>10</v>
      </c>
      <c r="W383" s="207">
        <v>10</v>
      </c>
    </row>
    <row r="384" spans="2:23" ht="15" thickBot="1">
      <c r="B384" s="201" t="s">
        <v>257</v>
      </c>
      <c r="C384" s="202" t="s">
        <v>70</v>
      </c>
      <c r="D384" s="202" t="s">
        <v>129</v>
      </c>
      <c r="E384" s="681"/>
      <c r="F384" s="681"/>
      <c r="G384" s="678"/>
      <c r="H384" s="670"/>
      <c r="I384" s="670"/>
      <c r="J384" s="658"/>
      <c r="K384" s="586"/>
      <c r="L384" s="650"/>
      <c r="M384" s="650"/>
      <c r="N384" s="665"/>
      <c r="P384" s="584" t="str">
        <f>CONCATENATE("(APF ",U383,")")</f>
        <v>(APF 10)</v>
      </c>
      <c r="Q384" s="584" t="str">
        <f>CONCATENATE("(APF ",V383,")")</f>
        <v>(APF 10)</v>
      </c>
      <c r="R384" s="584" t="str">
        <f>CONCATENATE("(APF ",W383,")")</f>
        <v>(APF 10)</v>
      </c>
      <c r="T384" s="209" t="s">
        <v>134</v>
      </c>
      <c r="U384" s="210" t="s">
        <v>134</v>
      </c>
      <c r="V384" s="210" t="s">
        <v>134</v>
      </c>
      <c r="W384" s="211" t="s">
        <v>134</v>
      </c>
    </row>
    <row r="385" spans="2:23" ht="15.6" thickTop="1" thickBot="1">
      <c r="B385" s="201" t="s">
        <v>258</v>
      </c>
      <c r="C385" s="202" t="s">
        <v>70</v>
      </c>
      <c r="D385" s="202" t="s">
        <v>129</v>
      </c>
      <c r="E385" s="681"/>
      <c r="F385" s="681"/>
      <c r="G385" s="678"/>
      <c r="H385" s="668" t="s">
        <v>152</v>
      </c>
      <c r="I385" s="653" t="s">
        <v>168</v>
      </c>
      <c r="J385" s="657" t="s">
        <v>75</v>
      </c>
      <c r="K385" s="659"/>
      <c r="L385" s="649">
        <f>IFERROR(VLOOKUP($D385,$Y$9:$AB$9,2,FALSE)/IF($D385="Inhalation",IF($J385="Central Tendency",SUMIFS('Inhalation Exposure'!$O$5:$O$162,'Inhalation Exposure'!$B$5:$B$162,$B385,'Inhalation Exposure'!$D$5:$D$162,$C385),SUMIFS('Inhalation Exposure'!$N$5:$N$162,'Inhalation Exposure'!$B$5:$B$162,$B385,'Inhalation Exposure'!$D$5:$D$162,$C385))),"--")</f>
        <v>222.04826393936378</v>
      </c>
      <c r="M385" s="649">
        <f>IFERROR(VLOOKUP($D385,$Y$9:$AB$9,3,FALSE)/IF($D385="Inhalation",IF($J385="Central Tendency",SUMIFS('Inhalation Exposure'!$Q$5:$Q$162,'Inhalation Exposure'!$B$5:$B$162,$B385,'Inhalation Exposure'!$D$5:$D$162,$C385),SUMIFS('Inhalation Exposure'!$P$5:$P$162,'Inhalation Exposure'!$B$5:$B$162,$B385,'Inhalation Exposure'!$D$5:$D$162,$C385))),"--")</f>
        <v>355.89771645371076</v>
      </c>
      <c r="N385" s="664">
        <f>IFERROR(VLOOKUP($D385,$Y$9:$AB$9,4,FALSE)*IF($D385="Inhalation",IF($J385="Central Tendency",SUMIFS('Inhalation Exposure'!$S$5:$S$162,'Inhalation Exposure'!$B$5:$B$162,$B385,'Inhalation Exposure'!$D$5:$D$162,$C385),SUMIFS('Inhalation Exposure'!$R$5:$R$162,'Inhalation Exposure'!$B$5:$B$162,$B385,'Inhalation Exposure'!$D$5:$D$162,$C385))),"--")</f>
        <v>1.1083240542547946E-5</v>
      </c>
      <c r="P385" s="203">
        <f>IFERROR(L385*U385, "--")</f>
        <v>2220.4826393936378</v>
      </c>
      <c r="Q385" s="203">
        <f>IFERROR(M385*V385, "--")</f>
        <v>3558.9771645371075</v>
      </c>
      <c r="R385" s="204">
        <f>IFERROR(N385/W385, "--")</f>
        <v>1.1083240542547946E-6</v>
      </c>
      <c r="T385" s="212">
        <v>10</v>
      </c>
      <c r="U385" s="213">
        <v>10</v>
      </c>
      <c r="V385" s="213">
        <v>10</v>
      </c>
      <c r="W385" s="214">
        <v>10</v>
      </c>
    </row>
    <row r="386" spans="2:23" ht="15" thickBot="1">
      <c r="B386" s="201" t="s">
        <v>258</v>
      </c>
      <c r="C386" s="202" t="s">
        <v>70</v>
      </c>
      <c r="D386" s="202" t="s">
        <v>129</v>
      </c>
      <c r="E386" s="681"/>
      <c r="F386" s="681"/>
      <c r="G386" s="678"/>
      <c r="H386" s="669"/>
      <c r="I386" s="669"/>
      <c r="J386" s="662"/>
      <c r="K386" s="660"/>
      <c r="L386" s="650"/>
      <c r="M386" s="650"/>
      <c r="N386" s="665"/>
      <c r="P386" s="582" t="str">
        <f>CONCATENATE("(APF ",U385,")")</f>
        <v>(APF 10)</v>
      </c>
      <c r="Q386" s="582" t="str">
        <f>CONCATENATE("(APF ",V385,")")</f>
        <v>(APF 10)</v>
      </c>
      <c r="R386" s="582" t="str">
        <f>CONCATENATE("(APF ",W385,")")</f>
        <v>(APF 10)</v>
      </c>
      <c r="T386" s="216" t="s">
        <v>134</v>
      </c>
      <c r="U386" s="217" t="s">
        <v>134</v>
      </c>
      <c r="V386" s="217" t="s">
        <v>134</v>
      </c>
      <c r="W386" s="218" t="s">
        <v>134</v>
      </c>
    </row>
    <row r="387" spans="2:23" ht="15" thickBot="1">
      <c r="B387" s="201" t="s">
        <v>258</v>
      </c>
      <c r="C387" s="202" t="s">
        <v>70</v>
      </c>
      <c r="D387" s="202" t="s">
        <v>129</v>
      </c>
      <c r="E387" s="681"/>
      <c r="F387" s="681"/>
      <c r="G387" s="678"/>
      <c r="H387" s="669"/>
      <c r="I387" s="669"/>
      <c r="J387" s="657" t="s">
        <v>135</v>
      </c>
      <c r="K387" s="659"/>
      <c r="L387" s="649">
        <f>IFERROR(VLOOKUP($D387,$Y$9:$AB$9,2,FALSE)/IF($D387="Inhalation",IF($J387="Central Tendency",SUMIFS('Inhalation Exposure'!$O$5:$O$162,'Inhalation Exposure'!$B$5:$B$162,$B387,'Inhalation Exposure'!$D$5:$D$162,$C387),SUMIFS('Inhalation Exposure'!$N$5:$N$162,'Inhalation Exposure'!$B$5:$B$162,$B387,'Inhalation Exposure'!$D$5:$D$162,$C387))),"--")</f>
        <v>4.75128373147753</v>
      </c>
      <c r="M387" s="649">
        <f>IFERROR(VLOOKUP($D387,$Y$9:$AB$9,3,FALSE)/IF($D387="Inhalation",IF($J387="Central Tendency",SUMIFS('Inhalation Exposure'!$Q$5:$Q$162,'Inhalation Exposure'!$B$5:$B$162,$B387,'Inhalation Exposure'!$D$5:$D$162,$C387),SUMIFS('Inhalation Exposure'!$P$5:$P$162,'Inhalation Exposure'!$B$5:$B$162,$B387,'Inhalation Exposure'!$D$5:$D$162,$C387))),"--")</f>
        <v>7.6153310107314525</v>
      </c>
      <c r="N387" s="664">
        <f>IFERROR(VLOOKUP($D387,$Y$9:$AB$9,4,FALSE)*IF($D387="Inhalation",IF($J387="Central Tendency",SUMIFS('Inhalation Exposure'!$S$5:$S$162,'Inhalation Exposure'!$B$5:$B$162,$B387,'Inhalation Exposure'!$D$5:$D$162,$C387),SUMIFS('Inhalation Exposure'!$R$5:$R$162,'Inhalation Exposure'!$B$5:$B$162,$B387,'Inhalation Exposure'!$D$5:$D$162,$C387))),"--")</f>
        <v>6.6834618379457364E-4</v>
      </c>
      <c r="P387" s="203">
        <f>IFERROR(L387*U387, "--")</f>
        <v>47.512837314775297</v>
      </c>
      <c r="Q387" s="203">
        <f>IFERROR(M387*V387, "--")</f>
        <v>76.153310107314525</v>
      </c>
      <c r="R387" s="204">
        <f>IFERROR(N387/W387, "--")</f>
        <v>6.6834618379457358E-5</v>
      </c>
      <c r="T387" s="205">
        <v>10</v>
      </c>
      <c r="U387" s="206">
        <v>10</v>
      </c>
      <c r="V387" s="206">
        <v>10</v>
      </c>
      <c r="W387" s="207">
        <v>10</v>
      </c>
    </row>
    <row r="388" spans="2:23" ht="15" thickBot="1">
      <c r="B388" s="201" t="s">
        <v>258</v>
      </c>
      <c r="C388" s="202" t="s">
        <v>70</v>
      </c>
      <c r="D388" s="202" t="s">
        <v>129</v>
      </c>
      <c r="E388" s="681"/>
      <c r="F388" s="681"/>
      <c r="G388" s="678"/>
      <c r="H388" s="670"/>
      <c r="I388" s="670"/>
      <c r="J388" s="658"/>
      <c r="K388" s="660"/>
      <c r="L388" s="650"/>
      <c r="M388" s="650"/>
      <c r="N388" s="665"/>
      <c r="P388" s="584" t="str">
        <f>CONCATENATE("(APF ",U387,")")</f>
        <v>(APF 10)</v>
      </c>
      <c r="Q388" s="584" t="str">
        <f>CONCATENATE("(APF ",V387,")")</f>
        <v>(APF 10)</v>
      </c>
      <c r="R388" s="584" t="str">
        <f>CONCATENATE("(APF ",W387,")")</f>
        <v>(APF 10)</v>
      </c>
      <c r="T388" s="209" t="s">
        <v>134</v>
      </c>
      <c r="U388" s="210" t="s">
        <v>134</v>
      </c>
      <c r="V388" s="210" t="s">
        <v>134</v>
      </c>
      <c r="W388" s="211" t="s">
        <v>134</v>
      </c>
    </row>
    <row r="389" spans="2:23" ht="15.6" thickTop="1" thickBot="1">
      <c r="B389" s="201" t="s">
        <v>259</v>
      </c>
      <c r="C389" s="202" t="s">
        <v>70</v>
      </c>
      <c r="D389" s="202" t="s">
        <v>129</v>
      </c>
      <c r="E389" s="681"/>
      <c r="F389" s="681"/>
      <c r="G389" s="678"/>
      <c r="H389" s="668" t="s">
        <v>154</v>
      </c>
      <c r="I389" s="653" t="s">
        <v>168</v>
      </c>
      <c r="J389" s="657" t="s">
        <v>75</v>
      </c>
      <c r="K389" s="586"/>
      <c r="L389" s="649">
        <f>IFERROR(VLOOKUP($D389,$Y$9:$AB$9,2,FALSE)/IF($D389="Inhalation",IF($J389="Central Tendency",SUMIFS('Inhalation Exposure'!$O$5:$O$162,'Inhalation Exposure'!$B$5:$B$162,$B389,'Inhalation Exposure'!$D$5:$D$162,$C389),SUMIFS('Inhalation Exposure'!$N$5:$N$162,'Inhalation Exposure'!$B$5:$B$162,$B389,'Inhalation Exposure'!$D$5:$D$162,$C389))),"--")</f>
        <v>43.10850439882698</v>
      </c>
      <c r="M389" s="649">
        <f>IFERROR(VLOOKUP($D389,$Y$9:$AB$9,3,FALSE)/IF($D389="Inhalation",IF($J389="Central Tendency",SUMIFS('Inhalation Exposure'!$Q$5:$Q$162,'Inhalation Exposure'!$B$5:$B$162,$B389,'Inhalation Exposure'!$D$5:$D$162,$C389),SUMIFS('Inhalation Exposure'!$P$5:$P$162,'Inhalation Exposure'!$B$5:$B$162,$B389,'Inhalation Exposure'!$D$5:$D$162,$C389))),"--")</f>
        <v>524.4868035190616</v>
      </c>
      <c r="N389" s="664">
        <f>IFERROR(VLOOKUP($D389,$Y$9:$AB$9,4,FALSE)*IF($D389="Inhalation",IF($J389="Central Tendency",SUMIFS('Inhalation Exposure'!$S$5:$S$162,'Inhalation Exposure'!$B$5:$B$162,$B389,'Inhalation Exposure'!$D$5:$D$162,$C389),SUMIFS('Inhalation Exposure'!$R$5:$R$162,'Inhalation Exposure'!$B$5:$B$162,$B389,'Inhalation Exposure'!$D$5:$D$162,$C389))),"--")</f>
        <v>7.5206849315068496E-6</v>
      </c>
      <c r="P389" s="203">
        <f>IFERROR(L389*U389, "--")</f>
        <v>431.08504398826983</v>
      </c>
      <c r="Q389" s="203">
        <f>IFERROR(M389*V389, "--")</f>
        <v>5244.868035190616</v>
      </c>
      <c r="R389" s="204">
        <f>IFERROR(N389/W389, "--")</f>
        <v>7.5206849315068496E-7</v>
      </c>
      <c r="T389" s="212">
        <v>10</v>
      </c>
      <c r="U389" s="213">
        <v>10</v>
      </c>
      <c r="V389" s="213">
        <v>10</v>
      </c>
      <c r="W389" s="214">
        <v>10</v>
      </c>
    </row>
    <row r="390" spans="2:23" ht="15" thickBot="1">
      <c r="B390" s="201" t="s">
        <v>259</v>
      </c>
      <c r="C390" s="202" t="s">
        <v>70</v>
      </c>
      <c r="D390" s="202" t="s">
        <v>129</v>
      </c>
      <c r="E390" s="681"/>
      <c r="F390" s="681"/>
      <c r="G390" s="678"/>
      <c r="H390" s="669"/>
      <c r="I390" s="669"/>
      <c r="J390" s="662"/>
      <c r="K390" s="586"/>
      <c r="L390" s="650"/>
      <c r="M390" s="650"/>
      <c r="N390" s="665"/>
      <c r="P390" s="582" t="str">
        <f>CONCATENATE("(APF ",U389,")")</f>
        <v>(APF 10)</v>
      </c>
      <c r="Q390" s="582" t="str">
        <f>CONCATENATE("(APF ",V389,")")</f>
        <v>(APF 10)</v>
      </c>
      <c r="R390" s="582" t="str">
        <f>CONCATENATE("(APF ",W389,")")</f>
        <v>(APF 10)</v>
      </c>
      <c r="T390" s="216" t="s">
        <v>134</v>
      </c>
      <c r="U390" s="217" t="s">
        <v>134</v>
      </c>
      <c r="V390" s="217" t="s">
        <v>134</v>
      </c>
      <c r="W390" s="218" t="s">
        <v>134</v>
      </c>
    </row>
    <row r="391" spans="2:23" ht="15" thickBot="1">
      <c r="B391" s="201" t="s">
        <v>259</v>
      </c>
      <c r="C391" s="202" t="s">
        <v>70</v>
      </c>
      <c r="D391" s="202" t="s">
        <v>129</v>
      </c>
      <c r="E391" s="681"/>
      <c r="F391" s="681"/>
      <c r="G391" s="678"/>
      <c r="H391" s="669"/>
      <c r="I391" s="669"/>
      <c r="J391" s="657" t="s">
        <v>135</v>
      </c>
      <c r="K391" s="586"/>
      <c r="L391" s="649">
        <f>IFERROR(VLOOKUP($D391,$Y$9:$AB$9,2,FALSE)/IF($D391="Inhalation",IF($J391="Central Tendency",SUMIFS('Inhalation Exposure'!$O$5:$O$162,'Inhalation Exposure'!$B$5:$B$162,$B391,'Inhalation Exposure'!$D$5:$D$162,$C391),SUMIFS('Inhalation Exposure'!$N$5:$N$162,'Inhalation Exposure'!$B$5:$B$162,$B391,'Inhalation Exposure'!$D$5:$D$162,$C391))),"--")</f>
        <v>23.747980613893375</v>
      </c>
      <c r="M391" s="649">
        <f>IFERROR(VLOOKUP($D391,$Y$9:$AB$9,3,FALSE)/IF($D391="Inhalation",IF($J391="Central Tendency",SUMIFS('Inhalation Exposure'!$Q$5:$Q$162,'Inhalation Exposure'!$B$5:$B$162,$B391,'Inhalation Exposure'!$D$5:$D$162,$C391),SUMIFS('Inhalation Exposure'!$P$5:$P$162,'Inhalation Exposure'!$B$5:$B$162,$B391,'Inhalation Exposure'!$D$5:$D$162,$C391))),"--")</f>
        <v>288.9337641357028</v>
      </c>
      <c r="N391" s="664">
        <f>IFERROR(VLOOKUP($D391,$Y$9:$AB$9,4,FALSE)*IF($D391="Inhalation",IF($J391="Central Tendency",SUMIFS('Inhalation Exposure'!$S$5:$S$162,'Inhalation Exposure'!$B$5:$B$162,$B391,'Inhalation Exposure'!$D$5:$D$162,$C391),SUMIFS('Inhalation Exposure'!$R$5:$R$162,'Inhalation Exposure'!$B$5:$B$162,$B391,'Inhalation Exposure'!$D$5:$D$162,$C391))),"--")</f>
        <v>1.7615377817057005E-5</v>
      </c>
      <c r="P391" s="203">
        <f>IFERROR(L391*U391, "--")</f>
        <v>237.47980613893375</v>
      </c>
      <c r="Q391" s="203">
        <f>IFERROR(M391*V391, "--")</f>
        <v>2889.3376413570281</v>
      </c>
      <c r="R391" s="204">
        <f>IFERROR(N391/W391, "--")</f>
        <v>1.7615377817057006E-6</v>
      </c>
      <c r="T391" s="205">
        <v>10</v>
      </c>
      <c r="U391" s="206">
        <v>10</v>
      </c>
      <c r="V391" s="206">
        <v>10</v>
      </c>
      <c r="W391" s="207">
        <v>10</v>
      </c>
    </row>
    <row r="392" spans="2:23" ht="15" thickBot="1">
      <c r="B392" s="201" t="s">
        <v>259</v>
      </c>
      <c r="C392" s="202" t="s">
        <v>70</v>
      </c>
      <c r="D392" s="202" t="s">
        <v>129</v>
      </c>
      <c r="E392" s="681"/>
      <c r="F392" s="681"/>
      <c r="G392" s="678"/>
      <c r="H392" s="670"/>
      <c r="I392" s="670"/>
      <c r="J392" s="658"/>
      <c r="K392" s="586"/>
      <c r="L392" s="650"/>
      <c r="M392" s="650"/>
      <c r="N392" s="665"/>
      <c r="P392" s="584" t="str">
        <f>CONCATENATE("(APF ",U391,")")</f>
        <v>(APF 10)</v>
      </c>
      <c r="Q392" s="584" t="str">
        <f>CONCATENATE("(APF ",V391,")")</f>
        <v>(APF 10)</v>
      </c>
      <c r="R392" s="584" t="str">
        <f>CONCATENATE("(APF ",W391,")")</f>
        <v>(APF 10)</v>
      </c>
      <c r="T392" s="209" t="s">
        <v>134</v>
      </c>
      <c r="U392" s="210" t="s">
        <v>134</v>
      </c>
      <c r="V392" s="210" t="s">
        <v>134</v>
      </c>
      <c r="W392" s="211" t="s">
        <v>134</v>
      </c>
    </row>
    <row r="393" spans="2:23" ht="15.6" thickTop="1" thickBot="1">
      <c r="B393" s="201" t="s">
        <v>260</v>
      </c>
      <c r="C393" s="202" t="s">
        <v>70</v>
      </c>
      <c r="D393" s="202" t="s">
        <v>129</v>
      </c>
      <c r="E393" s="681"/>
      <c r="F393" s="681"/>
      <c r="G393" s="678"/>
      <c r="H393" s="668" t="s">
        <v>156</v>
      </c>
      <c r="I393" s="653" t="s">
        <v>168</v>
      </c>
      <c r="J393" s="657" t="s">
        <v>75</v>
      </c>
      <c r="K393" s="586"/>
      <c r="L393" s="649">
        <f>IFERROR(VLOOKUP($D393,$Y$9:$AB$9,2,FALSE)/IF($D393="Inhalation",IF($J393="Central Tendency",SUMIFS('Inhalation Exposure'!$O$5:$O$162,'Inhalation Exposure'!$B$5:$B$162,$B393,'Inhalation Exposure'!$D$5:$D$162,$C393),SUMIFS('Inhalation Exposure'!$N$5:$N$162,'Inhalation Exposure'!$B$5:$B$162,$B393,'Inhalation Exposure'!$D$5:$D$162,$C393))),"--")</f>
        <v>310.52913810242211</v>
      </c>
      <c r="M393" s="649">
        <f>IFERROR(VLOOKUP($D393,$Y$9:$AB$9,3,FALSE)/IF($D393="Inhalation",IF($J393="Central Tendency",SUMIFS('Inhalation Exposure'!$Q$5:$Q$162,'Inhalation Exposure'!$B$5:$B$162,$B393,'Inhalation Exposure'!$D$5:$D$162,$C393),SUMIFS('Inhalation Exposure'!$P$5:$P$162,'Inhalation Exposure'!$B$5:$B$162,$B393,'Inhalation Exposure'!$D$5:$D$162,$C393))),"--")</f>
        <v>3778.1045135794679</v>
      </c>
      <c r="N393" s="664">
        <f>IFERROR(VLOOKUP($D393,$Y$9:$AB$9,4,FALSE)*IF($D393="Inhalation",IF($J393="Central Tendency",SUMIFS('Inhalation Exposure'!$S$5:$S$162,'Inhalation Exposure'!$B$5:$B$162,$B393,'Inhalation Exposure'!$D$5:$D$162,$C393),SUMIFS('Inhalation Exposure'!$R$5:$R$162,'Inhalation Exposure'!$B$5:$B$162,$B393,'Inhalation Exposure'!$D$5:$D$162,$C393))),"--")</f>
        <v>1.0440420549041098E-6</v>
      </c>
      <c r="P393" s="203">
        <f>IFERROR(L393*U393, "--")</f>
        <v>3105.2913810242212</v>
      </c>
      <c r="Q393" s="203">
        <f>IFERROR(M393*V393, "--")</f>
        <v>37781.04513579468</v>
      </c>
      <c r="R393" s="204">
        <f>IFERROR(N393/W393, "--")</f>
        <v>1.0440420549041098E-7</v>
      </c>
      <c r="T393" s="212">
        <v>10</v>
      </c>
      <c r="U393" s="213">
        <v>10</v>
      </c>
      <c r="V393" s="213">
        <v>10</v>
      </c>
      <c r="W393" s="214">
        <v>10</v>
      </c>
    </row>
    <row r="394" spans="2:23" ht="15" thickBot="1">
      <c r="B394" s="201" t="s">
        <v>260</v>
      </c>
      <c r="C394" s="202" t="s">
        <v>70</v>
      </c>
      <c r="D394" s="202" t="s">
        <v>129</v>
      </c>
      <c r="E394" s="681"/>
      <c r="F394" s="681"/>
      <c r="G394" s="678"/>
      <c r="H394" s="669"/>
      <c r="I394" s="669"/>
      <c r="J394" s="662"/>
      <c r="K394" s="586"/>
      <c r="L394" s="650"/>
      <c r="M394" s="650"/>
      <c r="N394" s="665"/>
      <c r="P394" s="582" t="str">
        <f>CONCATENATE("(APF ",U393,")")</f>
        <v>(APF 10)</v>
      </c>
      <c r="Q394" s="582" t="str">
        <f>CONCATENATE("(APF ",V393,")")</f>
        <v>(APF 10)</v>
      </c>
      <c r="R394" s="582" t="str">
        <f>CONCATENATE("(APF ",W393,")")</f>
        <v>(APF 10)</v>
      </c>
      <c r="T394" s="216" t="s">
        <v>134</v>
      </c>
      <c r="U394" s="217" t="s">
        <v>134</v>
      </c>
      <c r="V394" s="217" t="s">
        <v>134</v>
      </c>
      <c r="W394" s="218" t="s">
        <v>134</v>
      </c>
    </row>
    <row r="395" spans="2:23" ht="15" thickBot="1">
      <c r="B395" s="201" t="s">
        <v>260</v>
      </c>
      <c r="C395" s="202" t="s">
        <v>70</v>
      </c>
      <c r="D395" s="202" t="s">
        <v>129</v>
      </c>
      <c r="E395" s="681"/>
      <c r="F395" s="681"/>
      <c r="G395" s="678"/>
      <c r="H395" s="669"/>
      <c r="I395" s="669"/>
      <c r="J395" s="657" t="s">
        <v>135</v>
      </c>
      <c r="K395" s="586"/>
      <c r="L395" s="649">
        <f>IFERROR(VLOOKUP($D395,$Y$9:$AB$9,2,FALSE)/IF($D395="Inhalation",IF($J395="Central Tendency",SUMIFS('Inhalation Exposure'!$O$5:$O$162,'Inhalation Exposure'!$B$5:$B$162,$B395,'Inhalation Exposure'!$D$5:$D$162,$C395),SUMIFS('Inhalation Exposure'!$N$5:$N$162,'Inhalation Exposure'!$B$5:$B$162,$B395,'Inhalation Exposure'!$D$5:$D$162,$C395))),"--")</f>
        <v>1.0280305623068797</v>
      </c>
      <c r="M395" s="649">
        <f>IFERROR(VLOOKUP($D395,$Y$9:$AB$9,3,FALSE)/IF($D395="Inhalation",IF($J395="Central Tendency",SUMIFS('Inhalation Exposure'!$Q$5:$Q$162,'Inhalation Exposure'!$B$5:$B$162,$B395,'Inhalation Exposure'!$D$5:$D$162,$C395),SUMIFS('Inhalation Exposure'!$P$5:$P$162,'Inhalation Exposure'!$B$5:$B$162,$B395,'Inhalation Exposure'!$D$5:$D$162,$C395))),"--")</f>
        <v>12.507705174733701</v>
      </c>
      <c r="N395" s="664">
        <f>IFERROR(VLOOKUP($D395,$Y$9:$AB$9,4,FALSE)*IF($D395="Inhalation",IF($J395="Central Tendency",SUMIFS('Inhalation Exposure'!$S$5:$S$162,'Inhalation Exposure'!$B$5:$B$162,$B395,'Inhalation Exposure'!$D$5:$D$162,$C395),SUMIFS('Inhalation Exposure'!$R$5:$R$162,'Inhalation Exposure'!$B$5:$B$162,$B395,'Inhalation Exposure'!$D$5:$D$162,$C395))),"--")</f>
        <v>4.0692336030083968E-4</v>
      </c>
      <c r="P395" s="203">
        <f>IFERROR(L395*U395, "--")</f>
        <v>51.401528115343986</v>
      </c>
      <c r="Q395" s="203">
        <f>IFERROR(M395*V395, "--")</f>
        <v>125.07705174733701</v>
      </c>
      <c r="R395" s="204">
        <f>IFERROR(N395/W395, "--")</f>
        <v>4.0692336030083969E-5</v>
      </c>
      <c r="T395" s="205">
        <v>10</v>
      </c>
      <c r="U395" s="206">
        <v>50</v>
      </c>
      <c r="V395" s="206">
        <v>10</v>
      </c>
      <c r="W395" s="207">
        <v>10</v>
      </c>
    </row>
    <row r="396" spans="2:23" ht="15" thickBot="1">
      <c r="B396" s="201" t="s">
        <v>260</v>
      </c>
      <c r="C396" s="202" t="s">
        <v>70</v>
      </c>
      <c r="D396" s="202" t="s">
        <v>129</v>
      </c>
      <c r="E396" s="681"/>
      <c r="F396" s="681"/>
      <c r="G396" s="678"/>
      <c r="H396" s="670"/>
      <c r="I396" s="670"/>
      <c r="J396" s="658"/>
      <c r="K396" s="586"/>
      <c r="L396" s="650"/>
      <c r="M396" s="650"/>
      <c r="N396" s="665"/>
      <c r="P396" s="584" t="str">
        <f>CONCATENATE("(APF ",U395,")")</f>
        <v>(APF 50)</v>
      </c>
      <c r="Q396" s="584" t="str">
        <f>CONCATENATE("(APF ",V395,")")</f>
        <v>(APF 10)</v>
      </c>
      <c r="R396" s="584" t="str">
        <f>CONCATENATE("(APF ",W395,")")</f>
        <v>(APF 10)</v>
      </c>
      <c r="T396" s="209" t="s">
        <v>134</v>
      </c>
      <c r="U396" s="210" t="s">
        <v>134</v>
      </c>
      <c r="V396" s="210" t="s">
        <v>134</v>
      </c>
      <c r="W396" s="211" t="s">
        <v>134</v>
      </c>
    </row>
    <row r="397" spans="2:23" ht="15.6" thickTop="1" thickBot="1">
      <c r="B397" s="201" t="s">
        <v>261</v>
      </c>
      <c r="C397" s="288" t="s">
        <v>70</v>
      </c>
      <c r="D397" s="202" t="s">
        <v>129</v>
      </c>
      <c r="E397" s="681"/>
      <c r="F397" s="681"/>
      <c r="G397" s="678"/>
      <c r="H397" s="668" t="s">
        <v>158</v>
      </c>
      <c r="I397" s="653" t="s">
        <v>168</v>
      </c>
      <c r="J397" s="657" t="s">
        <v>75</v>
      </c>
      <c r="K397" s="659"/>
      <c r="L397" s="649">
        <f>IFERROR(VLOOKUP($D397,$Y$9:$AB$9,2,FALSE)/IF($D397="Inhalation",IF($J397="Central Tendency",SUMIFS('Inhalation Exposure'!$O$5:$O$162,'Inhalation Exposure'!$B$5:$B$162,$B397,'Inhalation Exposure'!$D$5:$D$162,$C397),SUMIFS('Inhalation Exposure'!$N$5:$N$162,'Inhalation Exposure'!$B$5:$B$162,$B397,'Inhalation Exposure'!$D$5:$D$162,$C397))),"--")</f>
        <v>9241.2842744774571</v>
      </c>
      <c r="M397" s="649">
        <f>IFERROR(VLOOKUP($D397,$Y$9:$AB$9,3,FALSE)/IF($D397="Inhalation",IF($J397="Central Tendency",SUMIFS('Inhalation Exposure'!$Q$5:$Q$162,'Inhalation Exposure'!$B$5:$B$162,$B397,'Inhalation Exposure'!$D$5:$D$162,$C397),SUMIFS('Inhalation Exposure'!$P$5:$P$162,'Inhalation Exposure'!$B$5:$B$162,$B397,'Inhalation Exposure'!$D$5:$D$162,$C397))),"--")</f>
        <v>14811.878787236325</v>
      </c>
      <c r="N397" s="664">
        <f>IFERROR(VLOOKUP($D397,$Y$9:$AB$9,4,FALSE)*IF($D397="Inhalation",IF($J397="Central Tendency",SUMIFS('Inhalation Exposure'!$S$5:$S$162,'Inhalation Exposure'!$B$5:$B$162,$B397,'Inhalation Exposure'!$D$5:$D$162,$C397),SUMIFS('Inhalation Exposure'!$R$5:$R$162,'Inhalation Exposure'!$B$5:$B$162,$B397,'Inhalation Exposure'!$D$5:$D$162,$C397))),"--")</f>
        <v>2.6630652712328772E-7</v>
      </c>
      <c r="P397" s="203">
        <f>IFERROR(L397*U397, "--")</f>
        <v>92412.842744774563</v>
      </c>
      <c r="Q397" s="203">
        <f>IFERROR(M397*V397, "--")</f>
        <v>148118.78787236323</v>
      </c>
      <c r="R397" s="204">
        <f>IFERROR(N397/W397, "--")</f>
        <v>2.6630652712328772E-8</v>
      </c>
      <c r="T397" s="212">
        <v>10</v>
      </c>
      <c r="U397" s="213">
        <v>10</v>
      </c>
      <c r="V397" s="213">
        <v>10</v>
      </c>
      <c r="W397" s="214">
        <v>10</v>
      </c>
    </row>
    <row r="398" spans="2:23" ht="15" thickBot="1">
      <c r="B398" s="201" t="s">
        <v>261</v>
      </c>
      <c r="C398" s="288" t="s">
        <v>70</v>
      </c>
      <c r="D398" s="202" t="s">
        <v>129</v>
      </c>
      <c r="E398" s="681"/>
      <c r="F398" s="681"/>
      <c r="G398" s="678"/>
      <c r="H398" s="669"/>
      <c r="I398" s="669"/>
      <c r="J398" s="662"/>
      <c r="K398" s="660"/>
      <c r="L398" s="650"/>
      <c r="M398" s="650"/>
      <c r="N398" s="665"/>
      <c r="P398" s="582" t="str">
        <f>CONCATENATE("(APF ",U397,")")</f>
        <v>(APF 10)</v>
      </c>
      <c r="Q398" s="582" t="str">
        <f>CONCATENATE("(APF ",V397,")")</f>
        <v>(APF 10)</v>
      </c>
      <c r="R398" s="582" t="str">
        <f>CONCATENATE("(APF ",W397,")")</f>
        <v>(APF 10)</v>
      </c>
      <c r="T398" s="216" t="s">
        <v>134</v>
      </c>
      <c r="U398" s="217" t="s">
        <v>134</v>
      </c>
      <c r="V398" s="217" t="s">
        <v>134</v>
      </c>
      <c r="W398" s="218" t="s">
        <v>134</v>
      </c>
    </row>
    <row r="399" spans="2:23" ht="15" thickBot="1">
      <c r="B399" s="201" t="s">
        <v>261</v>
      </c>
      <c r="C399" s="288" t="s">
        <v>70</v>
      </c>
      <c r="D399" s="202" t="s">
        <v>129</v>
      </c>
      <c r="E399" s="681"/>
      <c r="F399" s="681"/>
      <c r="G399" s="678"/>
      <c r="H399" s="669"/>
      <c r="I399" s="669"/>
      <c r="J399" s="657" t="s">
        <v>135</v>
      </c>
      <c r="K399" s="659"/>
      <c r="L399" s="649">
        <f>IFERROR(VLOOKUP($D399,$Y$9:$AB$9,2,FALSE)/IF($D399="Inhalation",IF($J399="Central Tendency",SUMIFS('Inhalation Exposure'!$O$5:$O$162,'Inhalation Exposure'!$B$5:$B$162,$B399,'Inhalation Exposure'!$D$5:$D$162,$C399),SUMIFS('Inhalation Exposure'!$N$5:$N$162,'Inhalation Exposure'!$B$5:$B$162,$B399,'Inhalation Exposure'!$D$5:$D$162,$C399))),"--")</f>
        <v>25.07214058177227</v>
      </c>
      <c r="M399" s="649">
        <f>IFERROR(VLOOKUP($D399,$Y$9:$AB$9,3,FALSE)/IF($D399="Inhalation",IF($J399="Central Tendency",SUMIFS('Inhalation Exposure'!$Q$5:$Q$162,'Inhalation Exposure'!$B$5:$B$162,$B399,'Inhalation Exposure'!$D$5:$D$162,$C399),SUMIFS('Inhalation Exposure'!$P$5:$P$162,'Inhalation Exposure'!$B$5:$B$162,$B399,'Inhalation Exposure'!$D$5:$D$162,$C399))),"--")</f>
        <v>40.185486800724817</v>
      </c>
      <c r="N399" s="664">
        <f>IFERROR(VLOOKUP($D399,$Y$9:$AB$9,4,FALSE)*IF($D399="Inhalation",IF($J399="Central Tendency",SUMIFS('Inhalation Exposure'!$S$5:$S$162,'Inhalation Exposure'!$B$5:$B$162,$B399,'Inhalation Exposure'!$D$5:$D$162,$C399),SUMIFS('Inhalation Exposure'!$R$5:$R$162,'Inhalation Exposure'!$B$5:$B$162,$B399,'Inhalation Exposure'!$D$5:$D$162,$C399))),"--")</f>
        <v>1.2665461649361025E-4</v>
      </c>
      <c r="P399" s="203">
        <f>IFERROR(L399*U399, "--")</f>
        <v>250.72140581772271</v>
      </c>
      <c r="Q399" s="203">
        <f>IFERROR(M399*V399, "--")</f>
        <v>401.85486800724817</v>
      </c>
      <c r="R399" s="204">
        <f>IFERROR(N399/W399, "--")</f>
        <v>1.2665461649361025E-5</v>
      </c>
      <c r="T399" s="205">
        <v>10</v>
      </c>
      <c r="U399" s="206">
        <v>10</v>
      </c>
      <c r="V399" s="206">
        <v>10</v>
      </c>
      <c r="W399" s="207">
        <v>10</v>
      </c>
    </row>
    <row r="400" spans="2:23" ht="15" thickBot="1">
      <c r="B400" s="201" t="s">
        <v>261</v>
      </c>
      <c r="C400" s="288" t="s">
        <v>70</v>
      </c>
      <c r="D400" s="202" t="s">
        <v>129</v>
      </c>
      <c r="E400" s="681"/>
      <c r="F400" s="681"/>
      <c r="G400" s="678"/>
      <c r="H400" s="670"/>
      <c r="I400" s="670"/>
      <c r="J400" s="658"/>
      <c r="K400" s="660"/>
      <c r="L400" s="650"/>
      <c r="M400" s="650"/>
      <c r="N400" s="665"/>
      <c r="P400" s="584" t="str">
        <f>CONCATENATE("(APF ",U399,")")</f>
        <v>(APF 10)</v>
      </c>
      <c r="Q400" s="584" t="str">
        <f>CONCATENATE("(APF ",V399,")")</f>
        <v>(APF 10)</v>
      </c>
      <c r="R400" s="584" t="str">
        <f>CONCATENATE("(APF ",W399,")")</f>
        <v>(APF 10)</v>
      </c>
      <c r="T400" s="209" t="s">
        <v>134</v>
      </c>
      <c r="U400" s="210" t="s">
        <v>134</v>
      </c>
      <c r="V400" s="210" t="s">
        <v>134</v>
      </c>
      <c r="W400" s="211" t="s">
        <v>134</v>
      </c>
    </row>
    <row r="401" spans="2:23" ht="15.6" thickTop="1" thickBot="1">
      <c r="B401" s="201" t="s">
        <v>262</v>
      </c>
      <c r="C401" s="288" t="s">
        <v>70</v>
      </c>
      <c r="D401" s="202" t="s">
        <v>129</v>
      </c>
      <c r="E401" s="681"/>
      <c r="F401" s="681"/>
      <c r="G401" s="678"/>
      <c r="H401" s="668" t="s">
        <v>160</v>
      </c>
      <c r="I401" s="653" t="s">
        <v>168</v>
      </c>
      <c r="J401" s="657" t="s">
        <v>75</v>
      </c>
      <c r="K401" s="586"/>
      <c r="L401" s="649">
        <f>IFERROR(VLOOKUP($D401,$Y$9:$AB$9,2,FALSE)/IF($D401="Inhalation",IF($J401="Central Tendency",SUMIFS('Inhalation Exposure'!$O$5:$O$162,'Inhalation Exposure'!$B$5:$B$162,$B401,'Inhalation Exposure'!$D$5:$D$162,$C401),SUMIFS('Inhalation Exposure'!$N$5:$N$162,'Inhalation Exposure'!$B$5:$B$162,$B401,'Inhalation Exposure'!$D$5:$D$162,$C401))),"--")</f>
        <v>459.37500000000006</v>
      </c>
      <c r="M401" s="649">
        <f>IFERROR(VLOOKUP($D401,$Y$9:$AB$9,3,FALSE)/IF($D401="Inhalation",IF($J401="Central Tendency",SUMIFS('Inhalation Exposure'!$Q$5:$Q$162,'Inhalation Exposure'!$B$5:$B$162,$B401,'Inhalation Exposure'!$D$5:$D$162,$C401),SUMIFS('Inhalation Exposure'!$P$5:$P$162,'Inhalation Exposure'!$B$5:$B$162,$B401,'Inhalation Exposure'!$D$5:$D$162,$C401))),"--")</f>
        <v>5589.0625</v>
      </c>
      <c r="N401" s="664">
        <f>IFERROR(VLOOKUP($D401,$Y$9:$AB$9,4,FALSE)*IF($D401="Inhalation",IF($J401="Central Tendency",SUMIFS('Inhalation Exposure'!$S$5:$S$162,'Inhalation Exposure'!$B$5:$B$162,$B401,'Inhalation Exposure'!$D$5:$D$162,$C401),SUMIFS('Inhalation Exposure'!$R$5:$R$162,'Inhalation Exposure'!$B$5:$B$162,$B401,'Inhalation Exposure'!$D$5:$D$162,$C401))),"--")</f>
        <v>7.0575342465753422E-7</v>
      </c>
      <c r="P401" s="203">
        <f>IFERROR(L401*U401, "--")</f>
        <v>4593.7500000000009</v>
      </c>
      <c r="Q401" s="203">
        <f>IFERROR(M401*V401, "--")</f>
        <v>55890.625</v>
      </c>
      <c r="R401" s="204">
        <f>IFERROR(N401/W401, "--")</f>
        <v>7.0575342465753419E-8</v>
      </c>
      <c r="T401" s="212">
        <v>10</v>
      </c>
      <c r="U401" s="213">
        <v>10</v>
      </c>
      <c r="V401" s="213">
        <v>10</v>
      </c>
      <c r="W401" s="214">
        <v>10</v>
      </c>
    </row>
    <row r="402" spans="2:23" ht="15" thickBot="1">
      <c r="B402" s="201" t="s">
        <v>262</v>
      </c>
      <c r="C402" s="288" t="s">
        <v>70</v>
      </c>
      <c r="D402" s="202" t="s">
        <v>129</v>
      </c>
      <c r="E402" s="681"/>
      <c r="F402" s="681"/>
      <c r="G402" s="678"/>
      <c r="H402" s="669"/>
      <c r="I402" s="669"/>
      <c r="J402" s="662"/>
      <c r="K402" s="586"/>
      <c r="L402" s="650"/>
      <c r="M402" s="650"/>
      <c r="N402" s="665"/>
      <c r="P402" s="582" t="str">
        <f>CONCATENATE("(APF ",U401,")")</f>
        <v>(APF 10)</v>
      </c>
      <c r="Q402" s="582" t="str">
        <f>CONCATENATE("(APF ",V401,")")</f>
        <v>(APF 10)</v>
      </c>
      <c r="R402" s="582" t="str">
        <f>CONCATENATE("(APF ",W401,")")</f>
        <v>(APF 10)</v>
      </c>
      <c r="T402" s="216" t="s">
        <v>134</v>
      </c>
      <c r="U402" s="217" t="s">
        <v>134</v>
      </c>
      <c r="V402" s="217" t="s">
        <v>134</v>
      </c>
      <c r="W402" s="218" t="s">
        <v>134</v>
      </c>
    </row>
    <row r="403" spans="2:23" ht="15" thickBot="1">
      <c r="B403" s="201" t="s">
        <v>262</v>
      </c>
      <c r="C403" s="288" t="s">
        <v>70</v>
      </c>
      <c r="D403" s="202" t="s">
        <v>129</v>
      </c>
      <c r="E403" s="681"/>
      <c r="F403" s="681"/>
      <c r="G403" s="678"/>
      <c r="H403" s="669"/>
      <c r="I403" s="669"/>
      <c r="J403" s="657" t="s">
        <v>135</v>
      </c>
      <c r="K403" s="586"/>
      <c r="L403" s="649">
        <f>IFERROR(VLOOKUP($D403,$Y$9:$AB$9,2,FALSE)/IF($D403="Inhalation",IF($J403="Central Tendency",SUMIFS('Inhalation Exposure'!$O$5:$O$162,'Inhalation Exposure'!$B$5:$B$162,$B403,'Inhalation Exposure'!$D$5:$D$162,$C403),SUMIFS('Inhalation Exposure'!$N$5:$N$162,'Inhalation Exposure'!$B$5:$B$162,$B403,'Inhalation Exposure'!$D$5:$D$162,$C403))),"--")</f>
        <v>109.70149253731341</v>
      </c>
      <c r="M403" s="649">
        <f>IFERROR(VLOOKUP($D403,$Y$9:$AB$9,3,FALSE)/IF($D403="Inhalation",IF($J403="Central Tendency",SUMIFS('Inhalation Exposure'!$Q$5:$Q$162,'Inhalation Exposure'!$B$5:$B$162,$B403,'Inhalation Exposure'!$D$5:$D$162,$C403),SUMIFS('Inhalation Exposure'!$P$5:$P$162,'Inhalation Exposure'!$B$5:$B$162,$B403,'Inhalation Exposure'!$D$5:$D$162,$C403))),"--")</f>
        <v>1334.7014925373132</v>
      </c>
      <c r="N403" s="664">
        <f>IFERROR(VLOOKUP($D403,$Y$9:$AB$9,4,FALSE)*IF($D403="Inhalation",IF($J403="Central Tendency",SUMIFS('Inhalation Exposure'!$S$5:$S$162,'Inhalation Exposure'!$B$5:$B$162,$B403,'Inhalation Exposure'!$D$5:$D$162,$C403),SUMIFS('Inhalation Exposure'!$R$5:$R$162,'Inhalation Exposure'!$B$5:$B$162,$B403,'Inhalation Exposure'!$D$5:$D$162,$C403))),"--")</f>
        <v>3.8133451171011934E-6</v>
      </c>
      <c r="P403" s="203">
        <f>IFERROR(L403*U403, "--")</f>
        <v>1097.0149253731342</v>
      </c>
      <c r="Q403" s="203">
        <f>IFERROR(M403*V403, "--")</f>
        <v>13347.014925373132</v>
      </c>
      <c r="R403" s="204">
        <f>IFERROR(N403/W403, "--")</f>
        <v>3.8133451171011933E-7</v>
      </c>
      <c r="T403" s="205">
        <v>10</v>
      </c>
      <c r="U403" s="206">
        <v>10</v>
      </c>
      <c r="V403" s="206">
        <v>10</v>
      </c>
      <c r="W403" s="207">
        <v>10</v>
      </c>
    </row>
    <row r="404" spans="2:23" ht="15" thickBot="1">
      <c r="B404" s="201" t="s">
        <v>262</v>
      </c>
      <c r="C404" s="288" t="s">
        <v>70</v>
      </c>
      <c r="D404" s="202" t="s">
        <v>129</v>
      </c>
      <c r="E404" s="681"/>
      <c r="F404" s="681"/>
      <c r="G404" s="678"/>
      <c r="H404" s="670"/>
      <c r="I404" s="670"/>
      <c r="J404" s="658"/>
      <c r="K404" s="586"/>
      <c r="L404" s="650"/>
      <c r="M404" s="650"/>
      <c r="N404" s="665"/>
      <c r="P404" s="584" t="str">
        <f>CONCATENATE("(APF ",U403,")")</f>
        <v>(APF 10)</v>
      </c>
      <c r="Q404" s="584" t="str">
        <f>CONCATENATE("(APF ",V403,")")</f>
        <v>(APF 10)</v>
      </c>
      <c r="R404" s="584" t="str">
        <f>CONCATENATE("(APF ",W403,")")</f>
        <v>(APF 10)</v>
      </c>
      <c r="T404" s="209" t="s">
        <v>134</v>
      </c>
      <c r="U404" s="210" t="s">
        <v>134</v>
      </c>
      <c r="V404" s="210" t="s">
        <v>134</v>
      </c>
      <c r="W404" s="211" t="s">
        <v>134</v>
      </c>
    </row>
    <row r="405" spans="2:23" ht="15.6" thickTop="1" thickBot="1">
      <c r="B405" s="201" t="s">
        <v>263</v>
      </c>
      <c r="C405" s="288" t="s">
        <v>70</v>
      </c>
      <c r="D405" s="202" t="s">
        <v>129</v>
      </c>
      <c r="E405" s="681"/>
      <c r="F405" s="681"/>
      <c r="G405" s="678"/>
      <c r="H405" s="668" t="s">
        <v>162</v>
      </c>
      <c r="I405" s="653" t="s">
        <v>168</v>
      </c>
      <c r="J405" s="657" t="s">
        <v>75</v>
      </c>
      <c r="K405" s="586"/>
      <c r="L405" s="649">
        <f>IFERROR(VLOOKUP($D405,$Y$9:$AB$9,2,FALSE)/IF($D405="Inhalation",IF($J405="Central Tendency",SUMIFS('Inhalation Exposure'!$O$5:$O$162,'Inhalation Exposure'!$B$5:$B$162,$B405,'Inhalation Exposure'!$D$5:$D$162,$C405),SUMIFS('Inhalation Exposure'!$N$5:$N$162,'Inhalation Exposure'!$B$5:$B$162,$B405,'Inhalation Exposure'!$D$5:$D$162,$C405))),"--")</f>
        <v>261194.02985074627</v>
      </c>
      <c r="M405" s="649">
        <f>IFERROR(VLOOKUP($D405,$Y$9:$AB$9,3,FALSE)/IF($D405="Inhalation",IF($J405="Central Tendency",SUMIFS('Inhalation Exposure'!$Q$5:$Q$162,'Inhalation Exposure'!$B$5:$B$162,$B405,'Inhalation Exposure'!$D$5:$D$162,$C405),SUMIFS('Inhalation Exposure'!$P$5:$P$162,'Inhalation Exposure'!$B$5:$B$162,$B405,'Inhalation Exposure'!$D$5:$D$162,$C405))),"--")</f>
        <v>3177860.696517413</v>
      </c>
      <c r="N405" s="664">
        <f>IFERROR(VLOOKUP($D405,$Y$9:$AB$9,4,FALSE)*IF($D405="Inhalation",IF($J405="Central Tendency",SUMIFS('Inhalation Exposure'!$S$5:$S$162,'Inhalation Exposure'!$B$5:$B$162,$B405,'Inhalation Exposure'!$D$5:$D$162,$C405),SUMIFS('Inhalation Exposure'!$R$5:$R$162,'Inhalation Exposure'!$B$5:$B$162,$B405,'Inhalation Exposure'!$D$5:$D$162,$C405))),"--")</f>
        <v>1.2412438356164383E-9</v>
      </c>
      <c r="P405" s="203">
        <f>IFERROR(L405*U405, "--")</f>
        <v>2611940.2985074627</v>
      </c>
      <c r="Q405" s="203">
        <f>IFERROR(M405*V405, "--")</f>
        <v>31778606.965174131</v>
      </c>
      <c r="R405" s="204">
        <f>IFERROR(N405/W405, "--")</f>
        <v>1.2412438356164383E-10</v>
      </c>
      <c r="T405" s="212">
        <v>10</v>
      </c>
      <c r="U405" s="213">
        <v>10</v>
      </c>
      <c r="V405" s="213">
        <v>10</v>
      </c>
      <c r="W405" s="214">
        <v>10</v>
      </c>
    </row>
    <row r="406" spans="2:23" ht="15" thickBot="1">
      <c r="B406" s="201" t="s">
        <v>263</v>
      </c>
      <c r="C406" s="288" t="s">
        <v>70</v>
      </c>
      <c r="D406" s="202" t="s">
        <v>129</v>
      </c>
      <c r="E406" s="681"/>
      <c r="F406" s="681"/>
      <c r="G406" s="678"/>
      <c r="H406" s="669"/>
      <c r="I406" s="669"/>
      <c r="J406" s="662"/>
      <c r="K406" s="586"/>
      <c r="L406" s="650"/>
      <c r="M406" s="650"/>
      <c r="N406" s="665"/>
      <c r="P406" s="582" t="str">
        <f>CONCATENATE("(APF ",U405,")")</f>
        <v>(APF 10)</v>
      </c>
      <c r="Q406" s="582" t="str">
        <f>CONCATENATE("(APF ",V405,")")</f>
        <v>(APF 10)</v>
      </c>
      <c r="R406" s="582" t="str">
        <f>CONCATENATE("(APF ",W405,")")</f>
        <v>(APF 10)</v>
      </c>
      <c r="T406" s="216" t="s">
        <v>134</v>
      </c>
      <c r="U406" s="217" t="s">
        <v>134</v>
      </c>
      <c r="V406" s="217" t="s">
        <v>134</v>
      </c>
      <c r="W406" s="218" t="s">
        <v>134</v>
      </c>
    </row>
    <row r="407" spans="2:23" ht="15" thickBot="1">
      <c r="B407" s="201" t="s">
        <v>263</v>
      </c>
      <c r="C407" s="288" t="s">
        <v>70</v>
      </c>
      <c r="D407" s="202" t="s">
        <v>129</v>
      </c>
      <c r="E407" s="681"/>
      <c r="F407" s="681"/>
      <c r="G407" s="678"/>
      <c r="H407" s="669"/>
      <c r="I407" s="669"/>
      <c r="J407" s="657" t="s">
        <v>135</v>
      </c>
      <c r="K407" s="586"/>
      <c r="L407" s="649">
        <f>IFERROR(VLOOKUP($D407,$Y$9:$AB$9,2,FALSE)/IF($D407="Inhalation",IF($J407="Central Tendency",SUMIFS('Inhalation Exposure'!$O$5:$O$162,'Inhalation Exposure'!$B$5:$B$162,$B407,'Inhalation Exposure'!$D$5:$D$162,$C407),SUMIFS('Inhalation Exposure'!$N$5:$N$162,'Inhalation Exposure'!$B$5:$B$162,$B407,'Inhalation Exposure'!$D$5:$D$162,$C407))),"--")</f>
        <v>75.46246958880441</v>
      </c>
      <c r="M407" s="649">
        <f>IFERROR(VLOOKUP($D407,$Y$9:$AB$9,3,FALSE)/IF($D407="Inhalation",IF($J407="Central Tendency",SUMIFS('Inhalation Exposure'!$Q$5:$Q$162,'Inhalation Exposure'!$B$5:$B$162,$B407,'Inhalation Exposure'!$D$5:$D$162,$C407),SUMIFS('Inhalation Exposure'!$P$5:$P$162,'Inhalation Exposure'!$B$5:$B$162,$B407,'Inhalation Exposure'!$D$5:$D$162,$C407))),"--")</f>
        <v>918.12671333045375</v>
      </c>
      <c r="N407" s="664">
        <f>IFERROR(VLOOKUP($D407,$Y$9:$AB$9,4,FALSE)*IF($D407="Inhalation",IF($J407="Central Tendency",SUMIFS('Inhalation Exposure'!$S$5:$S$162,'Inhalation Exposure'!$B$5:$B$162,$B407,'Inhalation Exposure'!$D$5:$D$162,$C407),SUMIFS('Inhalation Exposure'!$R$5:$R$162,'Inhalation Exposure'!$B$5:$B$162,$B407,'Inhalation Exposure'!$D$5:$D$162,$C407))),"--")</f>
        <v>5.5435457279010168E-6</v>
      </c>
      <c r="P407" s="203">
        <f>IFERROR(L407*U407, "--")</f>
        <v>754.62469588804413</v>
      </c>
      <c r="Q407" s="203">
        <f>IFERROR(M407*V407, "--")</f>
        <v>9181.2671333045382</v>
      </c>
      <c r="R407" s="204">
        <f>IFERROR(N407/W407, "--")</f>
        <v>5.5435457279010164E-7</v>
      </c>
      <c r="T407" s="205">
        <v>10</v>
      </c>
      <c r="U407" s="206">
        <v>10</v>
      </c>
      <c r="V407" s="206">
        <v>10</v>
      </c>
      <c r="W407" s="207">
        <v>10</v>
      </c>
    </row>
    <row r="408" spans="2:23" ht="15" thickBot="1">
      <c r="B408" s="201" t="s">
        <v>263</v>
      </c>
      <c r="C408" s="288" t="s">
        <v>70</v>
      </c>
      <c r="D408" s="202" t="s">
        <v>129</v>
      </c>
      <c r="E408" s="681"/>
      <c r="F408" s="681"/>
      <c r="G408" s="678"/>
      <c r="H408" s="670"/>
      <c r="I408" s="670"/>
      <c r="J408" s="658"/>
      <c r="K408" s="586"/>
      <c r="L408" s="650"/>
      <c r="M408" s="650"/>
      <c r="N408" s="665"/>
      <c r="P408" s="584" t="str">
        <f>CONCATENATE("(APF ",U407,")")</f>
        <v>(APF 10)</v>
      </c>
      <c r="Q408" s="584" t="str">
        <f>CONCATENATE("(APF ",V407,")")</f>
        <v>(APF 10)</v>
      </c>
      <c r="R408" s="584" t="str">
        <f>CONCATENATE("(APF ",W407,")")</f>
        <v>(APF 10)</v>
      </c>
      <c r="T408" s="209" t="s">
        <v>134</v>
      </c>
      <c r="U408" s="210" t="s">
        <v>134</v>
      </c>
      <c r="V408" s="210" t="s">
        <v>134</v>
      </c>
      <c r="W408" s="211" t="s">
        <v>134</v>
      </c>
    </row>
    <row r="409" spans="2:23" ht="15" thickBot="1">
      <c r="B409" s="201" t="s">
        <v>264</v>
      </c>
      <c r="C409" s="288" t="s">
        <v>70</v>
      </c>
      <c r="D409" s="202" t="s">
        <v>129</v>
      </c>
      <c r="E409" s="681"/>
      <c r="F409" s="681"/>
      <c r="G409" s="678"/>
      <c r="H409" s="653" t="s">
        <v>164</v>
      </c>
      <c r="I409" s="653" t="s">
        <v>168</v>
      </c>
      <c r="J409" s="657" t="s">
        <v>75</v>
      </c>
      <c r="K409" s="659"/>
      <c r="L409" s="649">
        <f>IFERROR(VLOOKUP($D409,$Y$9:$AB$9,2,FALSE)/IF($D409="Inhalation",IF($J409="Central Tendency",SUMIFS('Inhalation Exposure'!$O$5:$O$162,'Inhalation Exposure'!$B$5:$B$162,$B409,'Inhalation Exposure'!$D$5:$D$162,$C409),SUMIFS('Inhalation Exposure'!$N$5:$N$162,'Inhalation Exposure'!$B$5:$B$162,$B409,'Inhalation Exposure'!$D$5:$D$162,$C409))),"--")</f>
        <v>201.78276029591729</v>
      </c>
      <c r="M409" s="649">
        <f>IFERROR(VLOOKUP($D409,$Y$9:$AB$9,3,FALSE)/IF($D409="Inhalation",IF($J409="Central Tendency",SUMIFS('Inhalation Exposure'!$Q$5:$Q$162,'Inhalation Exposure'!$B$5:$B$162,$B409,'Inhalation Exposure'!$D$5:$D$162,$C409),SUMIFS('Inhalation Exposure'!$P$5:$P$162,'Inhalation Exposure'!$B$5:$B$162,$B409,'Inhalation Exposure'!$D$5:$D$162,$C409))),"--")</f>
        <v>323.41628047429458</v>
      </c>
      <c r="N409" s="664">
        <f>IFERROR(VLOOKUP($D409,$Y$9:$AB$9,4,FALSE)*IF($D409="Inhalation",IF($J409="Central Tendency",SUMIFS('Inhalation Exposure'!$S$5:$S$162,'Inhalation Exposure'!$B$5:$B$162,$B409,'Inhalation Exposure'!$D$5:$D$162,$C409),SUMIFS('Inhalation Exposure'!$R$5:$R$162,'Inhalation Exposure'!$B$5:$B$162,$B409,'Inhalation Exposure'!$D$5:$D$162,$C409))),"--")</f>
        <v>1.2196355712876714E-5</v>
      </c>
      <c r="P409" s="203">
        <f>IFERROR(L409*U409, "--")</f>
        <v>2017.827602959173</v>
      </c>
      <c r="Q409" s="203">
        <f>IFERROR(M409*V409, "--")</f>
        <v>3234.1628047429458</v>
      </c>
      <c r="R409" s="204">
        <f>IFERROR(N409/W409, "--")</f>
        <v>1.2196355712876713E-6</v>
      </c>
      <c r="T409" s="212">
        <v>10</v>
      </c>
      <c r="U409" s="213">
        <v>10</v>
      </c>
      <c r="V409" s="213">
        <v>10</v>
      </c>
      <c r="W409" s="214">
        <v>10</v>
      </c>
    </row>
    <row r="410" spans="2:23" ht="15" thickBot="1">
      <c r="B410" s="201" t="s">
        <v>264</v>
      </c>
      <c r="C410" s="288" t="s">
        <v>70</v>
      </c>
      <c r="D410" s="202" t="s">
        <v>129</v>
      </c>
      <c r="E410" s="681"/>
      <c r="F410" s="681"/>
      <c r="G410" s="678"/>
      <c r="H410" s="669"/>
      <c r="I410" s="669"/>
      <c r="J410" s="662"/>
      <c r="K410" s="660"/>
      <c r="L410" s="650"/>
      <c r="M410" s="650"/>
      <c r="N410" s="665"/>
      <c r="P410" s="582" t="str">
        <f>CONCATENATE("(APF ",U409,")")</f>
        <v>(APF 10)</v>
      </c>
      <c r="Q410" s="582" t="str">
        <f>CONCATENATE("(APF ",V409,")")</f>
        <v>(APF 10)</v>
      </c>
      <c r="R410" s="582" t="str">
        <f>CONCATENATE("(APF ",W409,")")</f>
        <v>(APF 10)</v>
      </c>
      <c r="T410" s="216" t="s">
        <v>134</v>
      </c>
      <c r="U410" s="217" t="s">
        <v>134</v>
      </c>
      <c r="V410" s="217" t="s">
        <v>134</v>
      </c>
      <c r="W410" s="218" t="s">
        <v>134</v>
      </c>
    </row>
    <row r="411" spans="2:23" ht="15" thickBot="1">
      <c r="B411" s="201" t="s">
        <v>264</v>
      </c>
      <c r="C411" s="288" t="s">
        <v>70</v>
      </c>
      <c r="D411" s="202" t="s">
        <v>129</v>
      </c>
      <c r="E411" s="681"/>
      <c r="F411" s="681"/>
      <c r="G411" s="678"/>
      <c r="H411" s="669"/>
      <c r="I411" s="669"/>
      <c r="J411" s="657" t="s">
        <v>135</v>
      </c>
      <c r="K411" s="659"/>
      <c r="L411" s="649">
        <f>IFERROR(VLOOKUP($D411,$Y$9:$AB$9,2,FALSE)/IF($D411="Inhalation",IF($J411="Central Tendency",SUMIFS('Inhalation Exposure'!$O$5:$O$162,'Inhalation Exposure'!$B$5:$B$162,$B411,'Inhalation Exposure'!$D$5:$D$162,$C411),SUMIFS('Inhalation Exposure'!$N$5:$N$162,'Inhalation Exposure'!$B$5:$B$162,$B411,'Inhalation Exposure'!$D$5:$D$162,$C411))),"--")</f>
        <v>6.8780447118898396</v>
      </c>
      <c r="M411" s="649">
        <f>IFERROR(VLOOKUP($D411,$Y$9:$AB$9,3,FALSE)/IF($D411="Inhalation",IF($J411="Central Tendency",SUMIFS('Inhalation Exposure'!$Q$5:$Q$162,'Inhalation Exposure'!$B$5:$B$162,$B411,'Inhalation Exposure'!$D$5:$D$162,$C411),SUMIFS('Inhalation Exposure'!$P$5:$P$162,'Inhalation Exposure'!$B$5:$B$162,$B411,'Inhalation Exposure'!$D$5:$D$162,$C411))),"--")</f>
        <v>11.024091624046989</v>
      </c>
      <c r="N411" s="664">
        <f>IFERROR(VLOOKUP($D411,$Y$9:$AB$9,4,FALSE)*IF($D411="Inhalation",IF($J411="Central Tendency",SUMIFS('Inhalation Exposure'!$S$5:$S$162,'Inhalation Exposure'!$B$5:$B$162,$B411,'Inhalation Exposure'!$D$5:$D$162,$C411),SUMIFS('Inhalation Exposure'!$R$5:$R$162,'Inhalation Exposure'!$B$5:$B$162,$B411,'Inhalation Exposure'!$D$5:$D$162,$C411))),"--")</f>
        <v>4.616867849912152E-4</v>
      </c>
      <c r="P411" s="203">
        <f>IFERROR(L411*U411, "--")</f>
        <v>68.780447118898394</v>
      </c>
      <c r="Q411" s="203">
        <f>IFERROR(M411*V411, "--")</f>
        <v>110.24091624046989</v>
      </c>
      <c r="R411" s="204">
        <f>IFERROR(N411/W411, "--")</f>
        <v>4.616867849912152E-5</v>
      </c>
      <c r="T411" s="205">
        <v>10</v>
      </c>
      <c r="U411" s="206">
        <v>10</v>
      </c>
      <c r="V411" s="206">
        <v>10</v>
      </c>
      <c r="W411" s="207">
        <v>10</v>
      </c>
    </row>
    <row r="412" spans="2:23" ht="15" thickBot="1">
      <c r="B412" s="201" t="s">
        <v>264</v>
      </c>
      <c r="C412" s="288" t="s">
        <v>70</v>
      </c>
      <c r="D412" s="202" t="s">
        <v>129</v>
      </c>
      <c r="E412" s="681"/>
      <c r="F412" s="681"/>
      <c r="G412" s="678"/>
      <c r="H412" s="670"/>
      <c r="I412" s="670"/>
      <c r="J412" s="658"/>
      <c r="K412" s="660"/>
      <c r="L412" s="650"/>
      <c r="M412" s="650"/>
      <c r="N412" s="665"/>
      <c r="P412" s="584" t="str">
        <f>CONCATENATE("(APF ",U411,")")</f>
        <v>(APF 10)</v>
      </c>
      <c r="Q412" s="584" t="str">
        <f>CONCATENATE("(APF ",V411,")")</f>
        <v>(APF 10)</v>
      </c>
      <c r="R412" s="584" t="str">
        <f>CONCATENATE("(APF ",W411,")")</f>
        <v>(APF 10)</v>
      </c>
      <c r="T412" s="209" t="s">
        <v>134</v>
      </c>
      <c r="U412" s="210" t="s">
        <v>134</v>
      </c>
      <c r="V412" s="210" t="s">
        <v>134</v>
      </c>
      <c r="W412" s="211" t="s">
        <v>134</v>
      </c>
    </row>
    <row r="413" spans="2:23" ht="15.6" thickTop="1" thickBot="1">
      <c r="B413" s="201" t="s">
        <v>265</v>
      </c>
      <c r="C413" s="288" t="s">
        <v>74</v>
      </c>
      <c r="D413" s="202" t="s">
        <v>129</v>
      </c>
      <c r="E413" s="681"/>
      <c r="F413" s="681"/>
      <c r="G413" s="678"/>
      <c r="H413" s="668" t="s">
        <v>74</v>
      </c>
      <c r="I413" s="653" t="s">
        <v>168</v>
      </c>
      <c r="J413" s="657" t="s">
        <v>75</v>
      </c>
      <c r="K413" s="659"/>
      <c r="L413" s="649">
        <f>IFERROR(VLOOKUP($D413,$Y$9:$AB$9,2,FALSE)/IF($D413="Inhalation",IF($J413="Central Tendency",SUMIFS('Inhalation Exposure'!$O$5:$O$162,'Inhalation Exposure'!$B$5:$B$162,$B413,'Inhalation Exposure'!$D$5:$D$162,$C413),SUMIFS('Inhalation Exposure'!$N$5:$N$162,'Inhalation Exposure'!$B$5:$B$162,$B413,'Inhalation Exposure'!$D$5:$D$162,$C413))),"--")</f>
        <v>577.55151099419197</v>
      </c>
      <c r="M413" s="649">
        <f>IFERROR(VLOOKUP($D413,$Y$9:$AB$9,3,FALSE)/IF($D413="Inhalation",IF($J413="Central Tendency",SUMIFS('Inhalation Exposure'!$Q$5:$Q$162,'Inhalation Exposure'!$B$5:$B$162,$B413,'Inhalation Exposure'!$D$5:$D$162,$C413),SUMIFS('Inhalation Exposure'!$P$5:$P$162,'Inhalation Exposure'!$B$5:$B$162,$B413,'Inhalation Exposure'!$D$5:$D$162,$C413))),"--")</f>
        <v>925.69633398869485</v>
      </c>
      <c r="N413" s="664">
        <f>IFERROR(VLOOKUP($D413,$Y$9:$AB$9,4,FALSE)*IF($D413="Inhalation",IF($J413="Central Tendency",SUMIFS('Inhalation Exposure'!$S$5:$S$162,'Inhalation Exposure'!$B$5:$B$162,$B413,'Inhalation Exposure'!$D$5:$D$162,$C413),SUMIFS('Inhalation Exposure'!$R$5:$R$162,'Inhalation Exposure'!$B$5:$B$162,$B413,'Inhalation Exposure'!$D$5:$D$162,$C413))),"--")</f>
        <v>4.261116583452055E-6</v>
      </c>
      <c r="P413" s="203">
        <f>IFERROR(L413*U413, "--")</f>
        <v>5775.5151099419199</v>
      </c>
      <c r="Q413" s="203">
        <f>IFERROR(M413*V413, "--")</f>
        <v>9256.9633398869482</v>
      </c>
      <c r="R413" s="204">
        <f>IFERROR(N413/W413, "--")</f>
        <v>4.261116583452055E-7</v>
      </c>
      <c r="T413" s="212">
        <v>10</v>
      </c>
      <c r="U413" s="213">
        <v>10</v>
      </c>
      <c r="V413" s="213">
        <v>10</v>
      </c>
      <c r="W413" s="214">
        <v>10</v>
      </c>
    </row>
    <row r="414" spans="2:23" ht="15" thickBot="1">
      <c r="B414" s="201" t="s">
        <v>265</v>
      </c>
      <c r="C414" s="288" t="s">
        <v>74</v>
      </c>
      <c r="D414" s="202" t="s">
        <v>129</v>
      </c>
      <c r="E414" s="681"/>
      <c r="F414" s="681"/>
      <c r="G414" s="678"/>
      <c r="H414" s="669"/>
      <c r="I414" s="669"/>
      <c r="J414" s="662"/>
      <c r="K414" s="660"/>
      <c r="L414" s="650"/>
      <c r="M414" s="650"/>
      <c r="N414" s="665"/>
      <c r="P414" s="582" t="str">
        <f>CONCATENATE("(APF ",U413,")")</f>
        <v>(APF 10)</v>
      </c>
      <c r="Q414" s="582" t="str">
        <f>CONCATENATE("(APF ",V413,")")</f>
        <v>(APF 10)</v>
      </c>
      <c r="R414" s="582" t="str">
        <f>CONCATENATE("(APF ",W413,")")</f>
        <v>(APF 10)</v>
      </c>
      <c r="T414" s="216" t="s">
        <v>134</v>
      </c>
      <c r="U414" s="217" t="s">
        <v>134</v>
      </c>
      <c r="V414" s="217" t="s">
        <v>134</v>
      </c>
      <c r="W414" s="218" t="s">
        <v>134</v>
      </c>
    </row>
    <row r="415" spans="2:23" ht="15" thickBot="1">
      <c r="B415" s="201" t="s">
        <v>265</v>
      </c>
      <c r="C415" s="288" t="s">
        <v>74</v>
      </c>
      <c r="D415" s="202" t="s">
        <v>129</v>
      </c>
      <c r="E415" s="681"/>
      <c r="F415" s="681"/>
      <c r="G415" s="678"/>
      <c r="H415" s="669"/>
      <c r="I415" s="669"/>
      <c r="J415" s="657" t="s">
        <v>135</v>
      </c>
      <c r="K415" s="659"/>
      <c r="L415" s="649">
        <f>IFERROR(VLOOKUP($D415,$Y$9:$AB$9,2,FALSE)/IF($D415="Inhalation",IF($J415="Central Tendency",SUMIFS('Inhalation Exposure'!$O$5:$O$162,'Inhalation Exposure'!$B$5:$B$162,$B415,'Inhalation Exposure'!$D$5:$D$162,$C415),SUMIFS('Inhalation Exposure'!$N$5:$N$162,'Inhalation Exposure'!$B$5:$B$162,$B415,'Inhalation Exposure'!$D$5:$D$162,$C415))),"--")</f>
        <v>163.50839195809937</v>
      </c>
      <c r="M415" s="649">
        <f>IFERROR(VLOOKUP($D415,$Y$9:$AB$9,3,FALSE)/IF($D415="Inhalation",IF($J415="Central Tendency",SUMIFS('Inhalation Exposure'!$Q$5:$Q$162,'Inhalation Exposure'!$B$5:$B$162,$B415,'Inhalation Exposure'!$D$5:$D$162,$C415),SUMIFS('Inhalation Exposure'!$P$5:$P$162,'Inhalation Exposure'!$B$5:$B$162,$B415,'Inhalation Exposure'!$D$5:$D$162,$C415))),"--")</f>
        <v>262.07033681108544</v>
      </c>
      <c r="N415" s="664">
        <f>IFERROR(VLOOKUP($D415,$Y$9:$AB$9,4,FALSE)*IF($D415="Inhalation",IF($J415="Central Tendency",SUMIFS('Inhalation Exposure'!$S$5:$S$162,'Inhalation Exposure'!$B$5:$B$162,$B415,'Inhalation Exposure'!$D$5:$D$162,$C415),SUMIFS('Inhalation Exposure'!$R$5:$R$162,'Inhalation Exposure'!$B$5:$B$162,$B415,'Inhalation Exposure'!$D$5:$D$162,$C415))),"--")</f>
        <v>1.9421035899319486E-5</v>
      </c>
      <c r="P415" s="203">
        <f>IFERROR(L415*U415, "--")</f>
        <v>1635.0839195809936</v>
      </c>
      <c r="Q415" s="203">
        <f>IFERROR(M415*V415, "--")</f>
        <v>2620.7033681108542</v>
      </c>
      <c r="R415" s="204">
        <f>IFERROR(N415/W415, "--")</f>
        <v>1.9421035899319486E-6</v>
      </c>
      <c r="T415" s="205">
        <v>10</v>
      </c>
      <c r="U415" s="206">
        <v>10</v>
      </c>
      <c r="V415" s="206">
        <v>10</v>
      </c>
      <c r="W415" s="207">
        <v>10</v>
      </c>
    </row>
    <row r="416" spans="2:23" ht="15" thickBot="1">
      <c r="B416" s="201" t="s">
        <v>265</v>
      </c>
      <c r="C416" s="288" t="s">
        <v>74</v>
      </c>
      <c r="D416" s="202" t="s">
        <v>129</v>
      </c>
      <c r="E416" s="681"/>
      <c r="F416" s="681"/>
      <c r="G416" s="678"/>
      <c r="H416" s="669"/>
      <c r="I416" s="669"/>
      <c r="J416" s="661"/>
      <c r="K416" s="666"/>
      <c r="L416" s="650"/>
      <c r="M416" s="650"/>
      <c r="N416" s="665"/>
      <c r="P416" s="584" t="str">
        <f>CONCATENATE("(APF ",U415,")")</f>
        <v>(APF 10)</v>
      </c>
      <c r="Q416" s="584" t="str">
        <f>CONCATENATE("(APF ",V415,")")</f>
        <v>(APF 10)</v>
      </c>
      <c r="R416" s="584" t="str">
        <f>CONCATENATE("(APF ",W415,")")</f>
        <v>(APF 10)</v>
      </c>
      <c r="T416" s="209" t="s">
        <v>134</v>
      </c>
      <c r="U416" s="210" t="s">
        <v>134</v>
      </c>
      <c r="V416" s="210" t="s">
        <v>134</v>
      </c>
      <c r="W416" s="211" t="s">
        <v>134</v>
      </c>
    </row>
    <row r="417" spans="2:23" ht="15" customHeight="1" thickBot="1">
      <c r="B417" s="201" t="s">
        <v>266</v>
      </c>
      <c r="C417" s="288" t="s">
        <v>70</v>
      </c>
      <c r="D417" s="288" t="s">
        <v>129</v>
      </c>
      <c r="E417" s="680" t="s">
        <v>267</v>
      </c>
      <c r="F417" s="680" t="s">
        <v>268</v>
      </c>
      <c r="G417" s="683" t="s">
        <v>269</v>
      </c>
      <c r="H417" s="653" t="s">
        <v>96</v>
      </c>
      <c r="I417" s="653" t="s">
        <v>108</v>
      </c>
      <c r="J417" s="676" t="s">
        <v>75</v>
      </c>
      <c r="K417" s="655"/>
      <c r="L417" s="655">
        <f>IFERROR(VLOOKUP($D417,$Y$9:$AB$9,2,FALSE)/IF($D417="Inhalation",IF($J417="Central Tendency",SUMIFS('Inhalation Exposure'!$O$5:$O$162,'Inhalation Exposure'!$B$5:$B$162,$B417,'Inhalation Exposure'!$D$5:$D$162,$C417),SUMIFS('Inhalation Exposure'!$N$5:$N$162,'Inhalation Exposure'!$B$5:$B$162,$B417,'Inhalation Exposure'!$D$5:$D$162,$C417))),"--")</f>
        <v>7219.0577851845519</v>
      </c>
      <c r="M417" s="655">
        <f>IFERROR(VLOOKUP($D417,$Y$9:$AB$9,3,FALSE)/IF($D417="Inhalation",IF($J417="Central Tendency",SUMIFS('Inhalation Exposure'!$Q$5:$Q$162,'Inhalation Exposure'!$B$5:$B$162,$B417,'Inhalation Exposure'!$D$5:$D$162,$C417),SUMIFS('Inhalation Exposure'!$P$5:$P$162,'Inhalation Exposure'!$B$5:$B$162,$B417,'Inhalation Exposure'!$D$5:$D$162,$C417))),"--")</f>
        <v>7729.2045353375925</v>
      </c>
      <c r="N417" s="651">
        <f>IFERROR(VLOOKUP($D417,$Y$9:$AB$9,4,FALSE)*IF($D417="Inhalation",IF($J417="Central Tendency",SUMIFS('Inhalation Exposure'!$S$5:$S$162,'Inhalation Exposure'!$B$5:$B$162,$B417,'Inhalation Exposure'!$D$5:$D$162,$C417),SUMIFS('Inhalation Exposure'!$R$5:$R$162,'Inhalation Exposure'!$B$5:$B$162,$B417,'Inhalation Exposure'!$D$5:$D$162,$C417))),"--")</f>
        <v>5.1033712226994579E-7</v>
      </c>
      <c r="O417" s="562"/>
      <c r="P417" s="553">
        <f>IFERROR(L417*U417, "--")</f>
        <v>72190.577851845519</v>
      </c>
      <c r="Q417" s="553">
        <f>IFERROR(M417*V417, "--")</f>
        <v>77292.045353375928</v>
      </c>
      <c r="R417" s="554">
        <f>IFERROR(N417/W417, "--")</f>
        <v>5.1033712226994579E-8</v>
      </c>
      <c r="T417" s="212">
        <v>10</v>
      </c>
      <c r="U417" s="213">
        <v>10</v>
      </c>
      <c r="V417" s="213">
        <v>10</v>
      </c>
      <c r="W417" s="214">
        <v>10</v>
      </c>
    </row>
    <row r="418" spans="2:23" ht="15" thickBot="1">
      <c r="B418" s="201" t="s">
        <v>266</v>
      </c>
      <c r="C418" s="288" t="s">
        <v>70</v>
      </c>
      <c r="D418" s="288" t="s">
        <v>129</v>
      </c>
      <c r="E418" s="681"/>
      <c r="F418" s="681"/>
      <c r="G418" s="678"/>
      <c r="H418" s="669"/>
      <c r="I418" s="669"/>
      <c r="J418" s="709"/>
      <c r="K418" s="656"/>
      <c r="L418" s="656"/>
      <c r="M418" s="656"/>
      <c r="N418" s="652"/>
      <c r="O418" s="562"/>
      <c r="P418" s="588" t="str">
        <f>CONCATENATE("(APF ",U417,")")</f>
        <v>(APF 10)</v>
      </c>
      <c r="Q418" s="588" t="str">
        <f>CONCATENATE("(APF ",V417,")")</f>
        <v>(APF 10)</v>
      </c>
      <c r="R418" s="588" t="str">
        <f>CONCATENATE("(APF ",W417,")")</f>
        <v>(APF 10)</v>
      </c>
      <c r="T418" s="216" t="s">
        <v>134</v>
      </c>
      <c r="U418" s="217" t="s">
        <v>134</v>
      </c>
      <c r="V418" s="217" t="s">
        <v>134</v>
      </c>
      <c r="W418" s="218" t="s">
        <v>134</v>
      </c>
    </row>
    <row r="419" spans="2:23" ht="15" thickBot="1">
      <c r="B419" s="201" t="s">
        <v>266</v>
      </c>
      <c r="C419" s="288" t="s">
        <v>70</v>
      </c>
      <c r="D419" s="288" t="s">
        <v>129</v>
      </c>
      <c r="E419" s="681"/>
      <c r="F419" s="681"/>
      <c r="G419" s="678"/>
      <c r="H419" s="669"/>
      <c r="I419" s="669"/>
      <c r="J419" s="676" t="s">
        <v>135</v>
      </c>
      <c r="K419" s="684"/>
      <c r="L419" s="655">
        <f>IFERROR(VLOOKUP($D419,$Y$9:$AB$9,2,FALSE)/IF($D419="Inhalation",IF($J419="Central Tendency",SUMIFS('Inhalation Exposure'!$O$5:$O$162,'Inhalation Exposure'!$B$5:$B$162,$B419,'Inhalation Exposure'!$D$5:$D$162,$C419),SUMIFS('Inhalation Exposure'!$N$5:$N$162,'Inhalation Exposure'!$B$5:$B$162,$B419,'Inhalation Exposure'!$D$5:$D$162,$C419))),"--")</f>
        <v>24.252288303840402</v>
      </c>
      <c r="M419" s="655">
        <f>IFERROR(VLOOKUP($D419,$Y$9:$AB$9,3,FALSE)/IF($D419="Inhalation",IF($J419="Central Tendency",SUMIFS('Inhalation Exposure'!$Q$5:$Q$162,'Inhalation Exposure'!$B$5:$B$162,$B419,'Inhalation Exposure'!$D$5:$D$162,$C419),SUMIFS('Inhalation Exposure'!$P$5:$P$162,'Inhalation Exposure'!$B$5:$B$162,$B419,'Inhalation Exposure'!$D$5:$D$162,$C419))),"--")</f>
        <v>25.966116677311788</v>
      </c>
      <c r="N419" s="651">
        <f>IFERROR(VLOOKUP($D419,$Y$9:$AB$9,4,FALSE)*IF($D419="Inhalation",IF($J419="Central Tendency",SUMIFS('Inhalation Exposure'!$S$5:$S$162,'Inhalation Exposure'!$B$5:$B$162,$B419,'Inhalation Exposure'!$D$5:$D$162,$C419),SUMIFS('Inhalation Exposure'!$R$5:$R$162,'Inhalation Exposure'!$B$5:$B$162,$B419,'Inhalation Exposure'!$D$5:$D$162,$C419))),"--")</f>
        <v>1.9601226793384961E-4</v>
      </c>
      <c r="O419" s="562"/>
      <c r="P419" s="553">
        <f>IFERROR(L419*U419, "--")</f>
        <v>242.52288303840402</v>
      </c>
      <c r="Q419" s="553">
        <f>IFERROR(M419*V419, "--")</f>
        <v>259.66116677311788</v>
      </c>
      <c r="R419" s="554">
        <f>IFERROR(N419/W419, "--")</f>
        <v>1.9601226793384959E-5</v>
      </c>
      <c r="T419" s="205">
        <v>10</v>
      </c>
      <c r="U419" s="206">
        <v>10</v>
      </c>
      <c r="V419" s="206">
        <v>10</v>
      </c>
      <c r="W419" s="207">
        <v>10</v>
      </c>
    </row>
    <row r="420" spans="2:23" ht="15" thickBot="1">
      <c r="B420" s="201" t="s">
        <v>266</v>
      </c>
      <c r="C420" s="288" t="s">
        <v>70</v>
      </c>
      <c r="D420" s="288" t="s">
        <v>129</v>
      </c>
      <c r="E420" s="681"/>
      <c r="F420" s="681"/>
      <c r="G420" s="678"/>
      <c r="H420" s="669"/>
      <c r="I420" s="670"/>
      <c r="J420" s="677"/>
      <c r="K420" s="685"/>
      <c r="L420" s="656"/>
      <c r="M420" s="656"/>
      <c r="N420" s="652"/>
      <c r="O420" s="562"/>
      <c r="P420" s="589" t="str">
        <f>CONCATENATE("(APF ",U419,")")</f>
        <v>(APF 10)</v>
      </c>
      <c r="Q420" s="589" t="str">
        <f>CONCATENATE("(APF ",V419,")")</f>
        <v>(APF 10)</v>
      </c>
      <c r="R420" s="589" t="str">
        <f>CONCATENATE("(APF ",W419,")")</f>
        <v>(APF 10)</v>
      </c>
      <c r="T420" s="209" t="s">
        <v>134</v>
      </c>
      <c r="U420" s="210" t="s">
        <v>134</v>
      </c>
      <c r="V420" s="210" t="s">
        <v>134</v>
      </c>
      <c r="W420" s="211" t="s">
        <v>134</v>
      </c>
    </row>
    <row r="421" spans="2:23" ht="26.1" customHeight="1" thickTop="1" thickBot="1">
      <c r="B421" s="201" t="s">
        <v>266</v>
      </c>
      <c r="C421" s="288" t="s">
        <v>74</v>
      </c>
      <c r="D421" s="288" t="s">
        <v>129</v>
      </c>
      <c r="E421" s="681"/>
      <c r="F421" s="681"/>
      <c r="G421" s="678"/>
      <c r="H421" s="668" t="s">
        <v>97</v>
      </c>
      <c r="I421" s="668" t="s">
        <v>108</v>
      </c>
      <c r="J421" s="710" t="s">
        <v>75</v>
      </c>
      <c r="K421" s="587"/>
      <c r="L421" s="655">
        <f>IFERROR(VLOOKUP($D421,$Y$9:$AB$9,2,FALSE)/IF($D421="Inhalation",IF($J421="Central Tendency",SUMIFS('Inhalation Exposure'!$O$5:$O$162,'Inhalation Exposure'!$B$5:$B$162,$B421,'Inhalation Exposure'!$D$5:$D$162,$C421),SUMIFS('Inhalation Exposure'!$N$5:$N$162,'Inhalation Exposure'!$B$5:$B$162,$B421,'Inhalation Exposure'!$D$5:$D$162,$C421))),"--")</f>
        <v>7219.0577851845519</v>
      </c>
      <c r="M421" s="655">
        <f>IFERROR(VLOOKUP($D421,$Y$9:$AB$9,3,FALSE)/IF($D421="Inhalation",IF($J421="Central Tendency",SUMIFS('Inhalation Exposure'!$Q$5:$Q$162,'Inhalation Exposure'!$B$5:$B$162,$B421,'Inhalation Exposure'!$D$5:$D$162,$C421),SUMIFS('Inhalation Exposure'!$P$5:$P$162,'Inhalation Exposure'!$B$5:$B$162,$B421,'Inhalation Exposure'!$D$5:$D$162,$C421))),"--")</f>
        <v>7729.2045353375925</v>
      </c>
      <c r="N421" s="651">
        <f>IFERROR(VLOOKUP($D421,$Y$9:$AB$9,4,FALSE)*IF($D421="Inhalation",IF($J421="Central Tendency",SUMIFS('Inhalation Exposure'!$S$5:$S$162,'Inhalation Exposure'!$B$5:$B$162,$B421,'Inhalation Exposure'!$D$5:$D$162,$C421),SUMIFS('Inhalation Exposure'!$R$5:$R$162,'Inhalation Exposure'!$B$5:$B$162,$B421,'Inhalation Exposure'!$D$5:$D$162,$C421))),"--")</f>
        <v>5.1033712226994579E-7</v>
      </c>
      <c r="O421" s="562"/>
      <c r="P421" s="553">
        <f>IFERROR(L421*U421, "--")</f>
        <v>72190.577851845519</v>
      </c>
      <c r="Q421" s="553">
        <f>IFERROR(M421*V421, "--")</f>
        <v>77292.045353375928</v>
      </c>
      <c r="R421" s="554">
        <f>IFERROR(N421/W421, "--")</f>
        <v>5.1033712226994579E-8</v>
      </c>
      <c r="T421" s="212">
        <v>10</v>
      </c>
      <c r="U421" s="213">
        <v>10</v>
      </c>
      <c r="V421" s="213">
        <v>10</v>
      </c>
      <c r="W421" s="214">
        <v>10</v>
      </c>
    </row>
    <row r="422" spans="2:23" ht="15" thickBot="1">
      <c r="B422" s="201" t="s">
        <v>266</v>
      </c>
      <c r="C422" s="288" t="s">
        <v>74</v>
      </c>
      <c r="D422" s="288" t="s">
        <v>129</v>
      </c>
      <c r="E422" s="681"/>
      <c r="F422" s="681"/>
      <c r="G422" s="678"/>
      <c r="H422" s="669"/>
      <c r="I422" s="669"/>
      <c r="J422" s="708"/>
      <c r="K422" s="587"/>
      <c r="L422" s="656"/>
      <c r="M422" s="656"/>
      <c r="N422" s="652"/>
      <c r="O422" s="562"/>
      <c r="P422" s="588" t="str">
        <f>CONCATENATE("(APF ",U421,")")</f>
        <v>(APF 10)</v>
      </c>
      <c r="Q422" s="588" t="str">
        <f>CONCATENATE("(APF ",V421,")")</f>
        <v>(APF 10)</v>
      </c>
      <c r="R422" s="588" t="str">
        <f>CONCATENATE("(APF ",W421,")")</f>
        <v>(APF 10)</v>
      </c>
      <c r="T422" s="216" t="s">
        <v>134</v>
      </c>
      <c r="U422" s="217" t="s">
        <v>134</v>
      </c>
      <c r="V422" s="217" t="s">
        <v>134</v>
      </c>
      <c r="W422" s="218" t="s">
        <v>134</v>
      </c>
    </row>
    <row r="423" spans="2:23" ht="15" thickBot="1">
      <c r="B423" s="201" t="s">
        <v>266</v>
      </c>
      <c r="C423" s="288" t="s">
        <v>74</v>
      </c>
      <c r="D423" s="288" t="s">
        <v>129</v>
      </c>
      <c r="E423" s="681"/>
      <c r="F423" s="681"/>
      <c r="G423" s="678"/>
      <c r="H423" s="669"/>
      <c r="I423" s="669"/>
      <c r="J423" s="707" t="s">
        <v>135</v>
      </c>
      <c r="K423" s="587"/>
      <c r="L423" s="655">
        <f>IFERROR(VLOOKUP($D423,$Y$9:$AB$9,2,FALSE)/IF($D423="Inhalation",IF($J423="Central Tendency",SUMIFS('Inhalation Exposure'!$O$5:$O$162,'Inhalation Exposure'!$B$5:$B$162,$B423,'Inhalation Exposure'!$D$5:$D$162,$C423),SUMIFS('Inhalation Exposure'!$N$5:$N$162,'Inhalation Exposure'!$B$5:$B$162,$B423,'Inhalation Exposure'!$D$5:$D$162,$C423))),"--")</f>
        <v>7219.0577851845519</v>
      </c>
      <c r="M423" s="655">
        <f>IFERROR(VLOOKUP($D423,$Y$9:$AB$9,3,FALSE)/IF($D423="Inhalation",IF($J423="Central Tendency",SUMIFS('Inhalation Exposure'!$Q$5:$Q$162,'Inhalation Exposure'!$B$5:$B$162,$B423,'Inhalation Exposure'!$D$5:$D$162,$C423),SUMIFS('Inhalation Exposure'!$P$5:$P$162,'Inhalation Exposure'!$B$5:$B$162,$B423,'Inhalation Exposure'!$D$5:$D$162,$C423))),"--")</f>
        <v>7729.2045353375934</v>
      </c>
      <c r="N423" s="651">
        <f>IFERROR(VLOOKUP($D423,$Y$9:$AB$9,4,FALSE)*IF($D423="Inhalation",IF($J423="Central Tendency",SUMIFS('Inhalation Exposure'!$S$5:$S$162,'Inhalation Exposure'!$B$5:$B$162,$B423,'Inhalation Exposure'!$D$5:$D$162,$C423),SUMIFS('Inhalation Exposure'!$R$5:$R$162,'Inhalation Exposure'!$B$5:$B$162,$B423,'Inhalation Exposure'!$D$5:$D$162,$C423))),"--")</f>
        <v>6.5849951260638152E-7</v>
      </c>
      <c r="O423" s="562"/>
      <c r="P423" s="553">
        <f>IFERROR(L423*U423, "--")</f>
        <v>72190.577851845519</v>
      </c>
      <c r="Q423" s="553">
        <f>IFERROR(M423*V423, "--")</f>
        <v>77292.045353375928</v>
      </c>
      <c r="R423" s="554">
        <f>IFERROR(N423/W423, "--")</f>
        <v>6.5849951260638157E-8</v>
      </c>
      <c r="T423" s="205">
        <v>10</v>
      </c>
      <c r="U423" s="206">
        <v>10</v>
      </c>
      <c r="V423" s="206">
        <v>10</v>
      </c>
      <c r="W423" s="207">
        <v>10</v>
      </c>
    </row>
    <row r="424" spans="2:23" ht="15" thickBot="1">
      <c r="B424" s="201" t="s">
        <v>266</v>
      </c>
      <c r="C424" s="288" t="s">
        <v>74</v>
      </c>
      <c r="D424" s="288" t="s">
        <v>129</v>
      </c>
      <c r="E424" s="681"/>
      <c r="F424" s="681"/>
      <c r="G424" s="678"/>
      <c r="H424" s="669"/>
      <c r="I424" s="654"/>
      <c r="J424" s="708"/>
      <c r="K424" s="587"/>
      <c r="L424" s="656"/>
      <c r="M424" s="656"/>
      <c r="N424" s="652"/>
      <c r="O424" s="562"/>
      <c r="P424" s="589" t="str">
        <f>CONCATENATE("(APF ",U423,")")</f>
        <v>(APF 10)</v>
      </c>
      <c r="Q424" s="589" t="str">
        <f>CONCATENATE("(APF ",V423,")")</f>
        <v>(APF 10)</v>
      </c>
      <c r="R424" s="589" t="str">
        <f>CONCATENATE("(APF ",W423,")")</f>
        <v>(APF 10)</v>
      </c>
      <c r="T424" s="209" t="s">
        <v>134</v>
      </c>
      <c r="U424" s="210" t="s">
        <v>134</v>
      </c>
      <c r="V424" s="210" t="s">
        <v>134</v>
      </c>
      <c r="W424" s="211" t="s">
        <v>134</v>
      </c>
    </row>
    <row r="425" spans="2:23" ht="15" thickBot="1">
      <c r="B425" s="201" t="s">
        <v>270</v>
      </c>
      <c r="C425" s="288" t="s">
        <v>70</v>
      </c>
      <c r="D425" s="288" t="s">
        <v>129</v>
      </c>
      <c r="E425" s="681"/>
      <c r="F425" s="681"/>
      <c r="G425" s="678"/>
      <c r="H425" s="653" t="s">
        <v>96</v>
      </c>
      <c r="I425" s="653" t="s">
        <v>168</v>
      </c>
      <c r="J425" s="657" t="s">
        <v>75</v>
      </c>
      <c r="K425" s="649"/>
      <c r="L425" s="649">
        <f>IFERROR(VLOOKUP($D425,$Y$9:$AB$9,2,FALSE)/IF($D425="Inhalation",IF($J425="Central Tendency",SUMIFS('Inhalation Exposure'!$O$5:$O$162,'Inhalation Exposure'!$B$5:$B$162,$B425,'Inhalation Exposure'!$D$5:$D$162,$C425),SUMIFS('Inhalation Exposure'!$N$5:$N$162,'Inhalation Exposure'!$B$5:$B$162,$B425,'Inhalation Exposure'!$D$5:$D$162,$C425))),"--")</f>
        <v>32.935141383815008</v>
      </c>
      <c r="M425" s="649">
        <f>IFERROR(VLOOKUP($D425,$Y$9:$AB$9,3,FALSE)/IF($D425="Inhalation",IF($J425="Central Tendency",SUMIFS('Inhalation Exposure'!$Q$5:$Q$162,'Inhalation Exposure'!$B$5:$B$162,$B425,'Inhalation Exposure'!$D$5:$D$162,$C425),SUMIFS('Inhalation Exposure'!$P$5:$P$162,'Inhalation Exposure'!$B$5:$B$162,$B425,'Inhalation Exposure'!$D$5:$D$162,$C425))),"--")</f>
        <v>52.788260541324249</v>
      </c>
      <c r="N425" s="664">
        <f>IFERROR(VLOOKUP($D425,$Y$9:$AB$9,4,FALSE)*IF($D425="Inhalation",IF($J425="Central Tendency",SUMIFS('Inhalation Exposure'!$S$5:$S$162,'Inhalation Exposure'!$B$5:$B$162,$B425,'Inhalation Exposure'!$D$5:$D$162,$C425),SUMIFS('Inhalation Exposure'!$R$5:$R$162,'Inhalation Exposure'!$B$5:$B$162,$B425,'Inhalation Exposure'!$D$5:$D$162,$C425))),"--")</f>
        <v>7.4723053185511316E-5</v>
      </c>
      <c r="P425" s="203">
        <f>IFERROR(L425*U425, "--")</f>
        <v>329.35141383815005</v>
      </c>
      <c r="Q425" s="203">
        <f>IFERROR(M425*V425, "--")</f>
        <v>527.88260541324246</v>
      </c>
      <c r="R425" s="204">
        <f>IFERROR(N425/W425, "--")</f>
        <v>7.4723053185511318E-6</v>
      </c>
      <c r="T425" s="212">
        <v>10</v>
      </c>
      <c r="U425" s="213">
        <v>10</v>
      </c>
      <c r="V425" s="213">
        <v>10</v>
      </c>
      <c r="W425" s="214">
        <v>10</v>
      </c>
    </row>
    <row r="426" spans="2:23" ht="15" thickBot="1">
      <c r="B426" s="201" t="s">
        <v>270</v>
      </c>
      <c r="C426" s="288" t="s">
        <v>70</v>
      </c>
      <c r="D426" s="288" t="s">
        <v>129</v>
      </c>
      <c r="E426" s="681"/>
      <c r="F426" s="681"/>
      <c r="G426" s="678"/>
      <c r="H426" s="669"/>
      <c r="I426" s="669"/>
      <c r="J426" s="662"/>
      <c r="K426" s="650"/>
      <c r="L426" s="650"/>
      <c r="M426" s="650"/>
      <c r="N426" s="665"/>
      <c r="P426" s="582" t="str">
        <f>CONCATENATE("(APF ",U425,")")</f>
        <v>(APF 10)</v>
      </c>
      <c r="Q426" s="582" t="str">
        <f>CONCATENATE("(APF ",V425,")")</f>
        <v>(APF 10)</v>
      </c>
      <c r="R426" s="582" t="str">
        <f>CONCATENATE("(APF ",W425,")")</f>
        <v>(APF 10)</v>
      </c>
      <c r="T426" s="216" t="s">
        <v>134</v>
      </c>
      <c r="U426" s="217" t="s">
        <v>134</v>
      </c>
      <c r="V426" s="217" t="s">
        <v>134</v>
      </c>
      <c r="W426" s="218" t="s">
        <v>134</v>
      </c>
    </row>
    <row r="427" spans="2:23" ht="15" thickBot="1">
      <c r="B427" s="201" t="s">
        <v>270</v>
      </c>
      <c r="C427" s="288" t="s">
        <v>70</v>
      </c>
      <c r="D427" s="288" t="s">
        <v>129</v>
      </c>
      <c r="E427" s="681"/>
      <c r="F427" s="681"/>
      <c r="G427" s="678"/>
      <c r="H427" s="669"/>
      <c r="I427" s="669"/>
      <c r="J427" s="657" t="s">
        <v>135</v>
      </c>
      <c r="K427" s="659"/>
      <c r="L427" s="649">
        <f>IFERROR(VLOOKUP($D427,$Y$9:$AB$9,2,FALSE)/IF($D427="Inhalation",IF($J427="Central Tendency",SUMIFS('Inhalation Exposure'!$O$5:$O$162,'Inhalation Exposure'!$B$5:$B$162,$B427,'Inhalation Exposure'!$D$5:$D$162,$C427),SUMIFS('Inhalation Exposure'!$N$5:$N$162,'Inhalation Exposure'!$B$5:$B$162,$B427,'Inhalation Exposure'!$D$5:$D$162,$C427))),"--")</f>
        <v>11.017586588623111</v>
      </c>
      <c r="M427" s="649">
        <f>IFERROR(VLOOKUP($D427,$Y$9:$AB$9,3,FALSE)/IF($D427="Inhalation",IF($J427="Central Tendency",SUMIFS('Inhalation Exposure'!$Q$5:$Q$162,'Inhalation Exposure'!$B$5:$B$162,$B427,'Inhalation Exposure'!$D$5:$D$162,$C427),SUMIFS('Inhalation Exposure'!$P$5:$P$162,'Inhalation Exposure'!$B$5:$B$162,$B427,'Inhalation Exposure'!$D$5:$D$162,$C427))),"--")</f>
        <v>17.658926208910891</v>
      </c>
      <c r="N427" s="664">
        <f>IFERROR(VLOOKUP($D427,$Y$9:$AB$9,4,FALSE)*IF($D427="Inhalation",IF($J427="Central Tendency",SUMIFS('Inhalation Exposure'!$S$5:$S$162,'Inhalation Exposure'!$B$5:$B$162,$B427,'Inhalation Exposure'!$D$5:$D$162,$C427),SUMIFS('Inhalation Exposure'!$R$5:$R$162,'Inhalation Exposure'!$B$5:$B$162,$B427,'Inhalation Exposure'!$D$5:$D$162,$C427))),"--")</f>
        <v>2.8822122926061778E-4</v>
      </c>
      <c r="P427" s="203">
        <f>IFERROR(L427*U427, "--")</f>
        <v>110.17586588623111</v>
      </c>
      <c r="Q427" s="203">
        <f>IFERROR(M427*V427, "--")</f>
        <v>176.5892620891089</v>
      </c>
      <c r="R427" s="204">
        <f>IFERROR(N427/W427, "--")</f>
        <v>2.8822122926061778E-5</v>
      </c>
      <c r="T427" s="205">
        <v>10</v>
      </c>
      <c r="U427" s="206">
        <v>10</v>
      </c>
      <c r="V427" s="206">
        <v>10</v>
      </c>
      <c r="W427" s="207">
        <v>10</v>
      </c>
    </row>
    <row r="428" spans="2:23" ht="15" thickBot="1">
      <c r="B428" s="201" t="s">
        <v>270</v>
      </c>
      <c r="C428" s="288" t="s">
        <v>70</v>
      </c>
      <c r="D428" s="288" t="s">
        <v>129</v>
      </c>
      <c r="E428" s="681"/>
      <c r="F428" s="681"/>
      <c r="G428" s="678"/>
      <c r="H428" s="669"/>
      <c r="I428" s="670"/>
      <c r="J428" s="658"/>
      <c r="K428" s="660"/>
      <c r="L428" s="650"/>
      <c r="M428" s="650"/>
      <c r="N428" s="665"/>
      <c r="P428" s="584" t="str">
        <f>CONCATENATE("(APF ",U427,")")</f>
        <v>(APF 10)</v>
      </c>
      <c r="Q428" s="584" t="str">
        <f>CONCATENATE("(APF ",V427,")")</f>
        <v>(APF 10)</v>
      </c>
      <c r="R428" s="584" t="str">
        <f>CONCATENATE("(APF ",W427,")")</f>
        <v>(APF 10)</v>
      </c>
      <c r="T428" s="209" t="s">
        <v>134</v>
      </c>
      <c r="U428" s="210" t="s">
        <v>134</v>
      </c>
      <c r="V428" s="210" t="s">
        <v>134</v>
      </c>
      <c r="W428" s="211" t="s">
        <v>134</v>
      </c>
    </row>
    <row r="429" spans="2:23" ht="15.6" thickTop="1" thickBot="1">
      <c r="B429" s="201" t="s">
        <v>270</v>
      </c>
      <c r="C429" s="288" t="s">
        <v>74</v>
      </c>
      <c r="D429" s="288" t="s">
        <v>129</v>
      </c>
      <c r="E429" s="681"/>
      <c r="F429" s="681"/>
      <c r="G429" s="678"/>
      <c r="H429" s="668" t="s">
        <v>97</v>
      </c>
      <c r="I429" s="653" t="s">
        <v>168</v>
      </c>
      <c r="J429" s="668" t="s">
        <v>75</v>
      </c>
      <c r="K429" s="585"/>
      <c r="L429" s="649">
        <f>IFERROR(VLOOKUP($D429,$Y$9:$AB$9,2,FALSE)/IF($D429="Inhalation",IF($J429="Central Tendency",SUMIFS('Inhalation Exposure'!$O$5:$O$162,'Inhalation Exposure'!$B$5:$B$162,$B429,'Inhalation Exposure'!$D$5:$D$162,$C429),SUMIFS('Inhalation Exposure'!$N$5:$N$162,'Inhalation Exposure'!$B$5:$B$162,$B429,'Inhalation Exposure'!$D$5:$D$162,$C429))),"--")</f>
        <v>32.935141383815008</v>
      </c>
      <c r="M429" s="649">
        <f>IFERROR(VLOOKUP($D429,$Y$9:$AB$9,3,FALSE)/IF($D429="Inhalation",IF($J429="Central Tendency",SUMIFS('Inhalation Exposure'!$Q$5:$Q$162,'Inhalation Exposure'!$B$5:$B$162,$B429,'Inhalation Exposure'!$D$5:$D$162,$C429),SUMIFS('Inhalation Exposure'!$P$5:$P$162,'Inhalation Exposure'!$B$5:$B$162,$B429,'Inhalation Exposure'!$D$5:$D$162,$C429))),"--")</f>
        <v>52.788260541324249</v>
      </c>
      <c r="N429" s="664">
        <f>IFERROR(VLOOKUP($D429,$Y$9:$AB$9,4,FALSE)*IF($D429="Inhalation",IF($J429="Central Tendency",SUMIFS('Inhalation Exposure'!$S$5:$S$162,'Inhalation Exposure'!$B$5:$B$162,$B429,'Inhalation Exposure'!$D$5:$D$162,$C429),SUMIFS('Inhalation Exposure'!$R$5:$R$162,'Inhalation Exposure'!$B$5:$B$162,$B429,'Inhalation Exposure'!$D$5:$D$162,$C429))),"--")</f>
        <v>7.4723053185511316E-5</v>
      </c>
      <c r="P429" s="203">
        <f>IFERROR(L429*U429, "--")</f>
        <v>329.35141383815005</v>
      </c>
      <c r="Q429" s="203">
        <f>IFERROR(M429*V429, "--")</f>
        <v>527.88260541324246</v>
      </c>
      <c r="R429" s="204">
        <f>IFERROR(N429/W429, "--")</f>
        <v>7.4723053185511318E-6</v>
      </c>
      <c r="T429" s="212">
        <v>10</v>
      </c>
      <c r="U429" s="213">
        <v>10</v>
      </c>
      <c r="V429" s="213">
        <v>10</v>
      </c>
      <c r="W429" s="214">
        <v>10</v>
      </c>
    </row>
    <row r="430" spans="2:23" ht="15" thickBot="1">
      <c r="B430" s="201" t="s">
        <v>270</v>
      </c>
      <c r="C430" s="288" t="s">
        <v>74</v>
      </c>
      <c r="D430" s="288" t="s">
        <v>129</v>
      </c>
      <c r="E430" s="681"/>
      <c r="F430" s="681"/>
      <c r="G430" s="678"/>
      <c r="H430" s="669"/>
      <c r="I430" s="669"/>
      <c r="J430" s="654"/>
      <c r="K430" s="585"/>
      <c r="L430" s="650"/>
      <c r="M430" s="650"/>
      <c r="N430" s="665"/>
      <c r="P430" s="582" t="str">
        <f>CONCATENATE("(APF ",U429,")")</f>
        <v>(APF 10)</v>
      </c>
      <c r="Q430" s="582" t="str">
        <f>CONCATENATE("(APF ",V429,")")</f>
        <v>(APF 10)</v>
      </c>
      <c r="R430" s="582" t="str">
        <f>CONCATENATE("(APF ",W429,")")</f>
        <v>(APF 10)</v>
      </c>
      <c r="T430" s="216" t="s">
        <v>134</v>
      </c>
      <c r="U430" s="217" t="s">
        <v>134</v>
      </c>
      <c r="V430" s="217" t="s">
        <v>134</v>
      </c>
      <c r="W430" s="218" t="s">
        <v>134</v>
      </c>
    </row>
    <row r="431" spans="2:23" ht="15" thickBot="1">
      <c r="B431" s="201" t="s">
        <v>270</v>
      </c>
      <c r="C431" s="288" t="s">
        <v>74</v>
      </c>
      <c r="D431" s="288" t="s">
        <v>129</v>
      </c>
      <c r="E431" s="681"/>
      <c r="F431" s="681"/>
      <c r="G431" s="678"/>
      <c r="H431" s="669"/>
      <c r="I431" s="669"/>
      <c r="J431" s="653" t="s">
        <v>135</v>
      </c>
      <c r="K431" s="585"/>
      <c r="L431" s="649">
        <f>IFERROR(VLOOKUP($D431,$Y$9:$AB$9,2,FALSE)/IF($D431="Inhalation",IF($J431="Central Tendency",SUMIFS('Inhalation Exposure'!$O$5:$O$162,'Inhalation Exposure'!$B$5:$B$162,$B431,'Inhalation Exposure'!$D$5:$D$162,$C431),SUMIFS('Inhalation Exposure'!$N$5:$N$162,'Inhalation Exposure'!$B$5:$B$162,$B431,'Inhalation Exposure'!$D$5:$D$162,$C431))),"--")</f>
        <v>32.935141383815008</v>
      </c>
      <c r="M431" s="649">
        <f>IFERROR(VLOOKUP($D431,$Y$9:$AB$9,3,FALSE)/IF($D431="Inhalation",IF($J431="Central Tendency",SUMIFS('Inhalation Exposure'!$Q$5:$Q$162,'Inhalation Exposure'!$B$5:$B$162,$B431,'Inhalation Exposure'!$D$5:$D$162,$C431),SUMIFS('Inhalation Exposure'!$P$5:$P$162,'Inhalation Exposure'!$B$5:$B$162,$B431,'Inhalation Exposure'!$D$5:$D$162,$C431))),"--")</f>
        <v>52.788260541324249</v>
      </c>
      <c r="N431" s="664">
        <f>IFERROR(VLOOKUP($D431,$Y$9:$AB$9,4,FALSE)*IF($D431="Inhalation",IF($J431="Central Tendency",SUMIFS('Inhalation Exposure'!$S$5:$S$162,'Inhalation Exposure'!$B$5:$B$162,$B431,'Inhalation Exposure'!$D$5:$D$162,$C431),SUMIFS('Inhalation Exposure'!$R$5:$R$162,'Inhalation Exposure'!$B$5:$B$162,$B431,'Inhalation Exposure'!$D$5:$D$162,$C431))),"--")</f>
        <v>9.6416842820014605E-5</v>
      </c>
      <c r="P431" s="203">
        <f>IFERROR(L431*U431, "--")</f>
        <v>329.35141383815005</v>
      </c>
      <c r="Q431" s="203">
        <f>IFERROR(M431*V431, "--")</f>
        <v>527.88260541324246</v>
      </c>
      <c r="R431" s="204">
        <f>IFERROR(N431/W431, "--")</f>
        <v>9.6416842820014602E-6</v>
      </c>
      <c r="T431" s="205">
        <v>10</v>
      </c>
      <c r="U431" s="206">
        <v>10</v>
      </c>
      <c r="V431" s="206">
        <v>10</v>
      </c>
      <c r="W431" s="207">
        <v>10</v>
      </c>
    </row>
    <row r="432" spans="2:23" ht="15" thickBot="1">
      <c r="B432" s="201" t="s">
        <v>270</v>
      </c>
      <c r="C432" s="288" t="s">
        <v>74</v>
      </c>
      <c r="D432" s="288" t="s">
        <v>129</v>
      </c>
      <c r="E432" s="682"/>
      <c r="F432" s="682"/>
      <c r="G432" s="679"/>
      <c r="H432" s="654"/>
      <c r="I432" s="654"/>
      <c r="J432" s="654"/>
      <c r="K432" s="585"/>
      <c r="L432" s="650"/>
      <c r="M432" s="650"/>
      <c r="N432" s="665"/>
      <c r="P432" s="584" t="str">
        <f>CONCATENATE("(APF ",U431,")")</f>
        <v>(APF 10)</v>
      </c>
      <c r="Q432" s="584" t="str">
        <f>CONCATENATE("(APF ",V431,")")</f>
        <v>(APF 10)</v>
      </c>
      <c r="R432" s="584" t="str">
        <f>CONCATENATE("(APF ",W431,")")</f>
        <v>(APF 10)</v>
      </c>
      <c r="T432" s="209" t="s">
        <v>134</v>
      </c>
      <c r="U432" s="210" t="s">
        <v>134</v>
      </c>
      <c r="V432" s="210" t="s">
        <v>134</v>
      </c>
      <c r="W432" s="211" t="s">
        <v>134</v>
      </c>
    </row>
    <row r="433" spans="2:23" ht="15" thickBot="1">
      <c r="B433" s="201" t="s">
        <v>271</v>
      </c>
      <c r="C433" s="288" t="s">
        <v>70</v>
      </c>
      <c r="D433" s="288" t="s">
        <v>129</v>
      </c>
      <c r="E433" s="680" t="s">
        <v>267</v>
      </c>
      <c r="F433" s="680" t="s">
        <v>268</v>
      </c>
      <c r="G433" s="683" t="s">
        <v>272</v>
      </c>
      <c r="H433" s="653" t="s">
        <v>96</v>
      </c>
      <c r="I433" s="653" t="s">
        <v>108</v>
      </c>
      <c r="J433" s="676" t="s">
        <v>75</v>
      </c>
      <c r="K433" s="655"/>
      <c r="L433" s="655">
        <f>IFERROR(VLOOKUP($D433,$Y$9:$AB$9,2,FALSE)/IF($D433="Inhalation",IF($J433="Central Tendency",SUMIFS('Inhalation Exposure'!$O$5:$O$162,'Inhalation Exposure'!$B$5:$B$162,$B433,'Inhalation Exposure'!$D$5:$D$162,$C433),SUMIFS('Inhalation Exposure'!$N$5:$N$162,'Inhalation Exposure'!$B$5:$B$162,$B433,'Inhalation Exposure'!$D$5:$D$162,$C433))),"--")</f>
        <v>10091.025993765817</v>
      </c>
      <c r="M433" s="655">
        <f>IFERROR(VLOOKUP($D433,$Y$9:$AB$9,3,FALSE)/IF($D433="Inhalation",IF($J433="Central Tendency",SUMIFS('Inhalation Exposure'!$Q$5:$Q$162,'Inhalation Exposure'!$B$5:$B$162,$B433,'Inhalation Exposure'!$D$5:$D$162,$C433),SUMIFS('Inhalation Exposure'!$P$5:$P$162,'Inhalation Exposure'!$B$5:$B$162,$B433,'Inhalation Exposure'!$D$5:$D$162,$C433))),"--")</f>
        <v>10804.125163991936</v>
      </c>
      <c r="N433" s="651">
        <f>IFERROR(VLOOKUP($D433,$Y$9:$AB$9,4,FALSE)*IF($D433="Inhalation",IF($J433="Central Tendency",SUMIFS('Inhalation Exposure'!$S$5:$S$162,'Inhalation Exposure'!$B$5:$B$162,$B433,'Inhalation Exposure'!$D$5:$D$162,$C433),SUMIFS('Inhalation Exposure'!$R$5:$R$162,'Inhalation Exposure'!$B$5:$B$162,$B433,'Inhalation Exposure'!$D$5:$D$162,$C433))),"--")</f>
        <v>3.6509203106478791E-7</v>
      </c>
      <c r="O433" s="562"/>
      <c r="P433" s="553">
        <f>IFERROR(L433*U433, "--")</f>
        <v>100910.25993765818</v>
      </c>
      <c r="Q433" s="553">
        <f>IFERROR(M433*V433, "--")</f>
        <v>108041.25163991936</v>
      </c>
      <c r="R433" s="554">
        <f>IFERROR(N433/W433, "--")</f>
        <v>3.6509203106478793E-8</v>
      </c>
      <c r="T433" s="212">
        <v>10</v>
      </c>
      <c r="U433" s="213">
        <v>10</v>
      </c>
      <c r="V433" s="213">
        <v>10</v>
      </c>
      <c r="W433" s="214">
        <v>10</v>
      </c>
    </row>
    <row r="434" spans="2:23" ht="15" thickBot="1">
      <c r="B434" s="201" t="s">
        <v>271</v>
      </c>
      <c r="C434" s="288" t="s">
        <v>70</v>
      </c>
      <c r="D434" s="288" t="s">
        <v>129</v>
      </c>
      <c r="E434" s="681"/>
      <c r="F434" s="681"/>
      <c r="G434" s="678"/>
      <c r="H434" s="669"/>
      <c r="I434" s="669"/>
      <c r="J434" s="709"/>
      <c r="K434" s="656"/>
      <c r="L434" s="656"/>
      <c r="M434" s="656"/>
      <c r="N434" s="652"/>
      <c r="O434" s="562"/>
      <c r="P434" s="588" t="str">
        <f>CONCATENATE("(APF ",U433,")")</f>
        <v>(APF 10)</v>
      </c>
      <c r="Q434" s="588" t="str">
        <f>CONCATENATE("(APF ",V433,")")</f>
        <v>(APF 10)</v>
      </c>
      <c r="R434" s="588" t="str">
        <f>CONCATENATE("(APF ",W433,")")</f>
        <v>(APF 10)</v>
      </c>
      <c r="T434" s="216" t="s">
        <v>134</v>
      </c>
      <c r="U434" s="217" t="s">
        <v>134</v>
      </c>
      <c r="V434" s="217" t="s">
        <v>134</v>
      </c>
      <c r="W434" s="218" t="s">
        <v>134</v>
      </c>
    </row>
    <row r="435" spans="2:23" ht="15" thickBot="1">
      <c r="B435" s="201" t="s">
        <v>271</v>
      </c>
      <c r="C435" s="288" t="s">
        <v>70</v>
      </c>
      <c r="D435" s="288" t="s">
        <v>129</v>
      </c>
      <c r="E435" s="681"/>
      <c r="F435" s="681"/>
      <c r="G435" s="678"/>
      <c r="H435" s="669"/>
      <c r="I435" s="669"/>
      <c r="J435" s="676" t="s">
        <v>135</v>
      </c>
      <c r="K435" s="684"/>
      <c r="L435" s="655">
        <f>IFERROR(VLOOKUP($D435,$Y$9:$AB$9,2,FALSE)/IF($D435="Inhalation",IF($J435="Central Tendency",SUMIFS('Inhalation Exposure'!$O$5:$O$162,'Inhalation Exposure'!$B$5:$B$162,$B435,'Inhalation Exposure'!$D$5:$D$162,$C435),SUMIFS('Inhalation Exposure'!$N$5:$N$162,'Inhalation Exposure'!$B$5:$B$162,$B435,'Inhalation Exposure'!$D$5:$D$162,$C435))),"--")</f>
        <v>27.888427626381652</v>
      </c>
      <c r="M435" s="655">
        <f>IFERROR(VLOOKUP($D435,$Y$9:$AB$9,3,FALSE)/IF($D435="Inhalation",IF($J435="Central Tendency",SUMIFS('Inhalation Exposure'!$Q$5:$Q$162,'Inhalation Exposure'!$B$5:$B$162,$B435,'Inhalation Exposure'!$D$5:$D$162,$C435),SUMIFS('Inhalation Exposure'!$P$5:$P$162,'Inhalation Exposure'!$B$5:$B$162,$B435,'Inhalation Exposure'!$D$5:$D$162,$C435))),"--")</f>
        <v>29.859209845312623</v>
      </c>
      <c r="N435" s="651">
        <f>IFERROR(VLOOKUP($D435,$Y$9:$AB$9,4,FALSE)*IF($D435="Inhalation",IF($J435="Central Tendency",SUMIFS('Inhalation Exposure'!$S$5:$S$162,'Inhalation Exposure'!$B$5:$B$162,$B435,'Inhalation Exposure'!$D$5:$D$162,$C435),SUMIFS('Inhalation Exposure'!$R$5:$R$162,'Inhalation Exposure'!$B$5:$B$162,$B435,'Inhalation Exposure'!$D$5:$D$162,$C435))),"--")</f>
        <v>1.7045586422823007E-4</v>
      </c>
      <c r="O435" s="562"/>
      <c r="P435" s="553">
        <f>IFERROR(L435*U435, "--")</f>
        <v>278.8842762638165</v>
      </c>
      <c r="Q435" s="553">
        <f>IFERROR(M435*V435, "--")</f>
        <v>298.59209845312625</v>
      </c>
      <c r="R435" s="554">
        <f>IFERROR(N435/W435, "--")</f>
        <v>1.7045586422823008E-5</v>
      </c>
      <c r="T435" s="205">
        <v>10</v>
      </c>
      <c r="U435" s="206">
        <v>10</v>
      </c>
      <c r="V435" s="206">
        <v>10</v>
      </c>
      <c r="W435" s="207">
        <v>10</v>
      </c>
    </row>
    <row r="436" spans="2:23" ht="15" thickBot="1">
      <c r="B436" s="201" t="s">
        <v>271</v>
      </c>
      <c r="C436" s="288" t="s">
        <v>70</v>
      </c>
      <c r="D436" s="288" t="s">
        <v>129</v>
      </c>
      <c r="E436" s="681"/>
      <c r="F436" s="681"/>
      <c r="G436" s="678"/>
      <c r="H436" s="669"/>
      <c r="I436" s="670"/>
      <c r="J436" s="677"/>
      <c r="K436" s="685"/>
      <c r="L436" s="656"/>
      <c r="M436" s="656"/>
      <c r="N436" s="652"/>
      <c r="O436" s="562"/>
      <c r="P436" s="589" t="str">
        <f>CONCATENATE("(APF ",U435,")")</f>
        <v>(APF 10)</v>
      </c>
      <c r="Q436" s="589" t="str">
        <f>CONCATENATE("(APF ",V435,")")</f>
        <v>(APF 10)</v>
      </c>
      <c r="R436" s="589" t="str">
        <f>CONCATENATE("(APF ",W435,")")</f>
        <v>(APF 10)</v>
      </c>
      <c r="T436" s="209" t="s">
        <v>134</v>
      </c>
      <c r="U436" s="210" t="s">
        <v>134</v>
      </c>
      <c r="V436" s="210" t="s">
        <v>134</v>
      </c>
      <c r="W436" s="211" t="s">
        <v>134</v>
      </c>
    </row>
    <row r="437" spans="2:23" ht="15.6" thickTop="1" thickBot="1">
      <c r="B437" s="201" t="s">
        <v>271</v>
      </c>
      <c r="C437" s="288" t="s">
        <v>74</v>
      </c>
      <c r="D437" s="288" t="s">
        <v>129</v>
      </c>
      <c r="E437" s="681"/>
      <c r="F437" s="681"/>
      <c r="G437" s="678"/>
      <c r="H437" s="668" t="s">
        <v>97</v>
      </c>
      <c r="I437" s="668" t="s">
        <v>108</v>
      </c>
      <c r="J437" s="710" t="s">
        <v>75</v>
      </c>
      <c r="K437" s="587"/>
      <c r="L437" s="655">
        <f>IFERROR(VLOOKUP($D437,$Y$9:$AB$9,2,FALSE)/IF($D437="Inhalation",IF($J437="Central Tendency",SUMIFS('Inhalation Exposure'!$O$5:$O$162,'Inhalation Exposure'!$B$5:$B$162,$B437,'Inhalation Exposure'!$D$5:$D$162,$C437),SUMIFS('Inhalation Exposure'!$N$5:$N$162,'Inhalation Exposure'!$B$5:$B$162,$B437,'Inhalation Exposure'!$D$5:$D$162,$C437))),"--")</f>
        <v>10091.025993765817</v>
      </c>
      <c r="M437" s="655">
        <f>IFERROR(VLOOKUP($D437,$Y$9:$AB$9,3,FALSE)/IF($D437="Inhalation",IF($J437="Central Tendency",SUMIFS('Inhalation Exposure'!$Q$5:$Q$162,'Inhalation Exposure'!$B$5:$B$162,$B437,'Inhalation Exposure'!$D$5:$D$162,$C437),SUMIFS('Inhalation Exposure'!$P$5:$P$162,'Inhalation Exposure'!$B$5:$B$162,$B437,'Inhalation Exposure'!$D$5:$D$162,$C437))),"--")</f>
        <v>10804.125163991936</v>
      </c>
      <c r="N437" s="651">
        <f>IFERROR(VLOOKUP($D437,$Y$9:$AB$9,4,FALSE)*IF($D437="Inhalation",IF($J437="Central Tendency",SUMIFS('Inhalation Exposure'!$S$5:$S$162,'Inhalation Exposure'!$B$5:$B$162,$B437,'Inhalation Exposure'!$D$5:$D$162,$C437),SUMIFS('Inhalation Exposure'!$R$5:$R$162,'Inhalation Exposure'!$B$5:$B$162,$B437,'Inhalation Exposure'!$D$5:$D$162,$C437))),"--")</f>
        <v>3.6509203106478791E-7</v>
      </c>
      <c r="O437" s="562"/>
      <c r="P437" s="553">
        <f>IFERROR(L437*U437, "--")</f>
        <v>100910.25993765818</v>
      </c>
      <c r="Q437" s="553">
        <f>IFERROR(M437*V437, "--")</f>
        <v>108041.25163991936</v>
      </c>
      <c r="R437" s="554">
        <f>IFERROR(N437/W437, "--")</f>
        <v>3.6509203106478793E-8</v>
      </c>
      <c r="T437" s="212">
        <v>10</v>
      </c>
      <c r="U437" s="213">
        <v>10</v>
      </c>
      <c r="V437" s="213">
        <v>10</v>
      </c>
      <c r="W437" s="214">
        <v>10</v>
      </c>
    </row>
    <row r="438" spans="2:23" ht="15" thickBot="1">
      <c r="B438" s="201" t="s">
        <v>271</v>
      </c>
      <c r="C438" s="288" t="s">
        <v>74</v>
      </c>
      <c r="D438" s="288" t="s">
        <v>129</v>
      </c>
      <c r="E438" s="681"/>
      <c r="F438" s="681"/>
      <c r="G438" s="678"/>
      <c r="H438" s="669"/>
      <c r="I438" s="669"/>
      <c r="J438" s="708"/>
      <c r="K438" s="587"/>
      <c r="L438" s="656"/>
      <c r="M438" s="656"/>
      <c r="N438" s="652"/>
      <c r="O438" s="562"/>
      <c r="P438" s="588" t="str">
        <f>CONCATENATE("(APF ",U437,")")</f>
        <v>(APF 10)</v>
      </c>
      <c r="Q438" s="588" t="str">
        <f>CONCATENATE("(APF ",V437,")")</f>
        <v>(APF 10)</v>
      </c>
      <c r="R438" s="588" t="str">
        <f>CONCATENATE("(APF ",W437,")")</f>
        <v>(APF 10)</v>
      </c>
      <c r="T438" s="216" t="s">
        <v>134</v>
      </c>
      <c r="U438" s="217" t="s">
        <v>134</v>
      </c>
      <c r="V438" s="217" t="s">
        <v>134</v>
      </c>
      <c r="W438" s="218" t="s">
        <v>134</v>
      </c>
    </row>
    <row r="439" spans="2:23" ht="15" thickBot="1">
      <c r="B439" s="201" t="s">
        <v>271</v>
      </c>
      <c r="C439" s="288" t="s">
        <v>74</v>
      </c>
      <c r="D439" s="288" t="s">
        <v>129</v>
      </c>
      <c r="E439" s="681"/>
      <c r="F439" s="681"/>
      <c r="G439" s="678"/>
      <c r="H439" s="669"/>
      <c r="I439" s="669"/>
      <c r="J439" s="707" t="s">
        <v>135</v>
      </c>
      <c r="K439" s="587"/>
      <c r="L439" s="655">
        <f>IFERROR(VLOOKUP($D439,$Y$9:$AB$9,2,FALSE)/IF($D439="Inhalation",IF($J439="Central Tendency",SUMIFS('Inhalation Exposure'!$O$5:$O$162,'Inhalation Exposure'!$B$5:$B$162,$B439,'Inhalation Exposure'!$D$5:$D$162,$C439),SUMIFS('Inhalation Exposure'!$N$5:$N$162,'Inhalation Exposure'!$B$5:$B$162,$B439,'Inhalation Exposure'!$D$5:$D$162,$C439))),"--")</f>
        <v>10091.025993765817</v>
      </c>
      <c r="M439" s="655">
        <f>IFERROR(VLOOKUP($D439,$Y$9:$AB$9,3,FALSE)/IF($D439="Inhalation",IF($J439="Central Tendency",SUMIFS('Inhalation Exposure'!$Q$5:$Q$162,'Inhalation Exposure'!$B$5:$B$162,$B439,'Inhalation Exposure'!$D$5:$D$162,$C439),SUMIFS('Inhalation Exposure'!$P$5:$P$162,'Inhalation Exposure'!$B$5:$B$162,$B439,'Inhalation Exposure'!$D$5:$D$162,$C439))),"--")</f>
        <v>10804.125163991936</v>
      </c>
      <c r="N439" s="651">
        <f>IFERROR(VLOOKUP($D439,$Y$9:$AB$9,4,FALSE)*IF($D439="Inhalation",IF($J439="Central Tendency",SUMIFS('Inhalation Exposure'!$S$5:$S$162,'Inhalation Exposure'!$B$5:$B$162,$B439,'Inhalation Exposure'!$D$5:$D$162,$C439),SUMIFS('Inhalation Exposure'!$R$5:$R$162,'Inhalation Exposure'!$B$5:$B$162,$B439,'Inhalation Exposure'!$D$5:$D$162,$C439))),"--")</f>
        <v>4.7108649169650058E-7</v>
      </c>
      <c r="O439" s="562"/>
      <c r="P439" s="553">
        <f>IFERROR(L439*U439, "--")</f>
        <v>100910.25993765818</v>
      </c>
      <c r="Q439" s="553">
        <f>IFERROR(M439*V439, "--")</f>
        <v>108041.25163991936</v>
      </c>
      <c r="R439" s="554">
        <f>IFERROR(N439/W439, "--")</f>
        <v>4.7108649169650058E-8</v>
      </c>
      <c r="T439" s="205">
        <v>10</v>
      </c>
      <c r="U439" s="206">
        <v>10</v>
      </c>
      <c r="V439" s="206">
        <v>10</v>
      </c>
      <c r="W439" s="207">
        <v>10</v>
      </c>
    </row>
    <row r="440" spans="2:23" ht="15" thickBot="1">
      <c r="B440" s="201" t="s">
        <v>271</v>
      </c>
      <c r="C440" s="288" t="s">
        <v>74</v>
      </c>
      <c r="D440" s="288" t="s">
        <v>129</v>
      </c>
      <c r="E440" s="681"/>
      <c r="F440" s="681"/>
      <c r="G440" s="678"/>
      <c r="H440" s="669"/>
      <c r="I440" s="654"/>
      <c r="J440" s="708"/>
      <c r="K440" s="587"/>
      <c r="L440" s="656"/>
      <c r="M440" s="656"/>
      <c r="N440" s="652"/>
      <c r="O440" s="562"/>
      <c r="P440" s="589" t="str">
        <f>CONCATENATE("(APF ",U439,")")</f>
        <v>(APF 10)</v>
      </c>
      <c r="Q440" s="589" t="str">
        <f>CONCATENATE("(APF ",V439,")")</f>
        <v>(APF 10)</v>
      </c>
      <c r="R440" s="589" t="str">
        <f>CONCATENATE("(APF ",W439,")")</f>
        <v>(APF 10)</v>
      </c>
      <c r="T440" s="209" t="s">
        <v>134</v>
      </c>
      <c r="U440" s="210" t="s">
        <v>134</v>
      </c>
      <c r="V440" s="210" t="s">
        <v>134</v>
      </c>
      <c r="W440" s="211" t="s">
        <v>134</v>
      </c>
    </row>
    <row r="441" spans="2:23" ht="15" thickBot="1">
      <c r="B441" s="201" t="s">
        <v>273</v>
      </c>
      <c r="C441" s="288" t="s">
        <v>70</v>
      </c>
      <c r="D441" s="288" t="s">
        <v>129</v>
      </c>
      <c r="E441" s="681"/>
      <c r="F441" s="681"/>
      <c r="G441" s="678"/>
      <c r="H441" s="653" t="s">
        <v>96</v>
      </c>
      <c r="I441" s="653" t="s">
        <v>168</v>
      </c>
      <c r="J441" s="657" t="s">
        <v>75</v>
      </c>
      <c r="K441" s="649"/>
      <c r="L441" s="649">
        <f>IFERROR(VLOOKUP($D441,$Y$9:$AB$9,2,FALSE)/IF($D441="Inhalation",IF($J441="Central Tendency",SUMIFS('Inhalation Exposure'!$O$5:$O$162,'Inhalation Exposure'!$B$5:$B$162,$B441,'Inhalation Exposure'!$D$5:$D$162,$C441),SUMIFS('Inhalation Exposure'!$N$5:$N$162,'Inhalation Exposure'!$B$5:$B$162,$B441,'Inhalation Exposure'!$D$5:$D$162,$C441))),"--")</f>
        <v>32.935141383815008</v>
      </c>
      <c r="M441" s="649">
        <f>IFERROR(VLOOKUP($D441,$Y$9:$AB$9,3,FALSE)/IF($D441="Inhalation",IF($J441="Central Tendency",SUMIFS('Inhalation Exposure'!$Q$5:$Q$162,'Inhalation Exposure'!$B$5:$B$162,$B441,'Inhalation Exposure'!$D$5:$D$162,$C441),SUMIFS('Inhalation Exposure'!$P$5:$P$162,'Inhalation Exposure'!$B$5:$B$162,$B441,'Inhalation Exposure'!$D$5:$D$162,$C441))),"--")</f>
        <v>52.788260541324249</v>
      </c>
      <c r="N441" s="664">
        <f>IFERROR(VLOOKUP($D441,$Y$9:$AB$9,4,FALSE)*IF($D441="Inhalation",IF($J441="Central Tendency",SUMIFS('Inhalation Exposure'!$S$5:$S$162,'Inhalation Exposure'!$B$5:$B$162,$B441,'Inhalation Exposure'!$D$5:$D$162,$C441),SUMIFS('Inhalation Exposure'!$R$5:$R$162,'Inhalation Exposure'!$B$5:$B$162,$B441,'Inhalation Exposure'!$D$5:$D$162,$C441))),"--")</f>
        <v>7.4723053185511316E-5</v>
      </c>
      <c r="P441" s="203">
        <f>IFERROR(L441*U441, "--")</f>
        <v>329.35141383815005</v>
      </c>
      <c r="Q441" s="203">
        <f>IFERROR(M441*V441, "--")</f>
        <v>527.88260541324246</v>
      </c>
      <c r="R441" s="204">
        <f>IFERROR(N441/W441, "--")</f>
        <v>7.4723053185511318E-6</v>
      </c>
      <c r="T441" s="212">
        <v>10</v>
      </c>
      <c r="U441" s="213">
        <v>10</v>
      </c>
      <c r="V441" s="213">
        <v>10</v>
      </c>
      <c r="W441" s="214">
        <v>10</v>
      </c>
    </row>
    <row r="442" spans="2:23" ht="15" thickBot="1">
      <c r="B442" s="201" t="s">
        <v>273</v>
      </c>
      <c r="C442" s="288" t="s">
        <v>70</v>
      </c>
      <c r="D442" s="288" t="s">
        <v>129</v>
      </c>
      <c r="E442" s="681"/>
      <c r="F442" s="681"/>
      <c r="G442" s="678"/>
      <c r="H442" s="669"/>
      <c r="I442" s="669"/>
      <c r="J442" s="662"/>
      <c r="K442" s="650"/>
      <c r="L442" s="650"/>
      <c r="M442" s="650"/>
      <c r="N442" s="665"/>
      <c r="P442" s="582" t="str">
        <f>CONCATENATE("(APF ",U441,")")</f>
        <v>(APF 10)</v>
      </c>
      <c r="Q442" s="582" t="str">
        <f>CONCATENATE("(APF ",V441,")")</f>
        <v>(APF 10)</v>
      </c>
      <c r="R442" s="582" t="str">
        <f>CONCATENATE("(APF ",W441,")")</f>
        <v>(APF 10)</v>
      </c>
      <c r="T442" s="216" t="s">
        <v>134</v>
      </c>
      <c r="U442" s="217" t="s">
        <v>134</v>
      </c>
      <c r="V442" s="217" t="s">
        <v>134</v>
      </c>
      <c r="W442" s="218" t="s">
        <v>134</v>
      </c>
    </row>
    <row r="443" spans="2:23" ht="15" thickBot="1">
      <c r="B443" s="201" t="s">
        <v>273</v>
      </c>
      <c r="C443" s="288" t="s">
        <v>70</v>
      </c>
      <c r="D443" s="288" t="s">
        <v>129</v>
      </c>
      <c r="E443" s="681"/>
      <c r="F443" s="681"/>
      <c r="G443" s="678"/>
      <c r="H443" s="669"/>
      <c r="I443" s="669"/>
      <c r="J443" s="657" t="s">
        <v>135</v>
      </c>
      <c r="K443" s="659"/>
      <c r="L443" s="649">
        <f>IFERROR(VLOOKUP($D443,$Y$9:$AB$9,2,FALSE)/IF($D443="Inhalation",IF($J443="Central Tendency",SUMIFS('Inhalation Exposure'!$O$5:$O$162,'Inhalation Exposure'!$B$5:$B$162,$B443,'Inhalation Exposure'!$D$5:$D$162,$C443),SUMIFS('Inhalation Exposure'!$N$5:$N$162,'Inhalation Exposure'!$B$5:$B$162,$B443,'Inhalation Exposure'!$D$5:$D$162,$C443))),"--")</f>
        <v>11.017586588623111</v>
      </c>
      <c r="M443" s="649">
        <f>IFERROR(VLOOKUP($D443,$Y$9:$AB$9,3,FALSE)/IF($D443="Inhalation",IF($J443="Central Tendency",SUMIFS('Inhalation Exposure'!$Q$5:$Q$162,'Inhalation Exposure'!$B$5:$B$162,$B443,'Inhalation Exposure'!$D$5:$D$162,$C443),SUMIFS('Inhalation Exposure'!$P$5:$P$162,'Inhalation Exposure'!$B$5:$B$162,$B443,'Inhalation Exposure'!$D$5:$D$162,$C443))),"--")</f>
        <v>17.658926208910891</v>
      </c>
      <c r="N443" s="664">
        <f>IFERROR(VLOOKUP($D443,$Y$9:$AB$9,4,FALSE)*IF($D443="Inhalation",IF($J443="Central Tendency",SUMIFS('Inhalation Exposure'!$S$5:$S$162,'Inhalation Exposure'!$B$5:$B$162,$B443,'Inhalation Exposure'!$D$5:$D$162,$C443),SUMIFS('Inhalation Exposure'!$R$5:$R$162,'Inhalation Exposure'!$B$5:$B$162,$B443,'Inhalation Exposure'!$D$5:$D$162,$C443))),"--")</f>
        <v>2.8822122926061778E-4</v>
      </c>
      <c r="P443" s="203">
        <f>IFERROR(L443*U443, "--")</f>
        <v>110.17586588623111</v>
      </c>
      <c r="Q443" s="203">
        <f>IFERROR(M443*V443, "--")</f>
        <v>176.5892620891089</v>
      </c>
      <c r="R443" s="204">
        <f>IFERROR(N443/W443, "--")</f>
        <v>2.8822122926061778E-5</v>
      </c>
      <c r="T443" s="205">
        <v>10</v>
      </c>
      <c r="U443" s="206">
        <v>10</v>
      </c>
      <c r="V443" s="206">
        <v>10</v>
      </c>
      <c r="W443" s="207">
        <v>10</v>
      </c>
    </row>
    <row r="444" spans="2:23" ht="15" thickBot="1">
      <c r="B444" s="201" t="s">
        <v>273</v>
      </c>
      <c r="C444" s="288" t="s">
        <v>70</v>
      </c>
      <c r="D444" s="288" t="s">
        <v>129</v>
      </c>
      <c r="E444" s="681"/>
      <c r="F444" s="681"/>
      <c r="G444" s="678"/>
      <c r="H444" s="669"/>
      <c r="I444" s="670"/>
      <c r="J444" s="658"/>
      <c r="K444" s="660"/>
      <c r="L444" s="650"/>
      <c r="M444" s="650"/>
      <c r="N444" s="665"/>
      <c r="P444" s="584" t="str">
        <f>CONCATENATE("(APF ",U443,")")</f>
        <v>(APF 10)</v>
      </c>
      <c r="Q444" s="584" t="str">
        <f>CONCATENATE("(APF ",V443,")")</f>
        <v>(APF 10)</v>
      </c>
      <c r="R444" s="584" t="str">
        <f>CONCATENATE("(APF ",W443,")")</f>
        <v>(APF 10)</v>
      </c>
      <c r="T444" s="209" t="s">
        <v>134</v>
      </c>
      <c r="U444" s="210" t="s">
        <v>134</v>
      </c>
      <c r="V444" s="210" t="s">
        <v>134</v>
      </c>
      <c r="W444" s="211" t="s">
        <v>134</v>
      </c>
    </row>
    <row r="445" spans="2:23" ht="15.6" thickTop="1" thickBot="1">
      <c r="B445" s="201" t="s">
        <v>273</v>
      </c>
      <c r="C445" s="288" t="s">
        <v>74</v>
      </c>
      <c r="D445" s="288" t="s">
        <v>129</v>
      </c>
      <c r="E445" s="681"/>
      <c r="F445" s="681"/>
      <c r="G445" s="678"/>
      <c r="H445" s="668" t="s">
        <v>97</v>
      </c>
      <c r="I445" s="653" t="s">
        <v>168</v>
      </c>
      <c r="J445" s="668" t="s">
        <v>75</v>
      </c>
      <c r="K445" s="585"/>
      <c r="L445" s="649">
        <f>IFERROR(VLOOKUP($D445,$Y$9:$AB$9,2,FALSE)/IF($D445="Inhalation",IF($J445="Central Tendency",SUMIFS('Inhalation Exposure'!$O$5:$O$162,'Inhalation Exposure'!$B$5:$B$162,$B445,'Inhalation Exposure'!$D$5:$D$162,$C445),SUMIFS('Inhalation Exposure'!$N$5:$N$162,'Inhalation Exposure'!$B$5:$B$162,$B445,'Inhalation Exposure'!$D$5:$D$162,$C445))),"--")</f>
        <v>32.935141383815008</v>
      </c>
      <c r="M445" s="649">
        <f>IFERROR(VLOOKUP($D445,$Y$9:$AB$9,3,FALSE)/IF($D445="Inhalation",IF($J445="Central Tendency",SUMIFS('Inhalation Exposure'!$Q$5:$Q$162,'Inhalation Exposure'!$B$5:$B$162,$B445,'Inhalation Exposure'!$D$5:$D$162,$C445),SUMIFS('Inhalation Exposure'!$P$5:$P$162,'Inhalation Exposure'!$B$5:$B$162,$B445,'Inhalation Exposure'!$D$5:$D$162,$C445))),"--")</f>
        <v>52.788260541324249</v>
      </c>
      <c r="N445" s="664">
        <f>IFERROR(VLOOKUP($D445,$Y$9:$AB$9,4,FALSE)*IF($D445="Inhalation",IF($J445="Central Tendency",SUMIFS('Inhalation Exposure'!$S$5:$S$162,'Inhalation Exposure'!$B$5:$B$162,$B445,'Inhalation Exposure'!$D$5:$D$162,$C445),SUMIFS('Inhalation Exposure'!$R$5:$R$162,'Inhalation Exposure'!$B$5:$B$162,$B445,'Inhalation Exposure'!$D$5:$D$162,$C445))),"--")</f>
        <v>7.4723053185511316E-5</v>
      </c>
      <c r="P445" s="203">
        <f>IFERROR(L445*U445, "--")</f>
        <v>329.35141383815005</v>
      </c>
      <c r="Q445" s="203">
        <f>IFERROR(M445*V445, "--")</f>
        <v>527.88260541324246</v>
      </c>
      <c r="R445" s="204">
        <f>IFERROR(N445/W445, "--")</f>
        <v>7.4723053185511318E-6</v>
      </c>
      <c r="T445" s="212">
        <v>10</v>
      </c>
      <c r="U445" s="213">
        <v>10</v>
      </c>
      <c r="V445" s="213">
        <v>10</v>
      </c>
      <c r="W445" s="214">
        <v>10</v>
      </c>
    </row>
    <row r="446" spans="2:23" ht="15" thickBot="1">
      <c r="B446" s="201" t="s">
        <v>273</v>
      </c>
      <c r="C446" s="288" t="s">
        <v>74</v>
      </c>
      <c r="D446" s="288" t="s">
        <v>129</v>
      </c>
      <c r="E446" s="681"/>
      <c r="F446" s="681"/>
      <c r="G446" s="678"/>
      <c r="H446" s="669"/>
      <c r="I446" s="669"/>
      <c r="J446" s="654"/>
      <c r="K446" s="585"/>
      <c r="L446" s="650"/>
      <c r="M446" s="650"/>
      <c r="N446" s="665"/>
      <c r="P446" s="582" t="str">
        <f>CONCATENATE("(APF ",U445,")")</f>
        <v>(APF 10)</v>
      </c>
      <c r="Q446" s="582" t="str">
        <f>CONCATENATE("(APF ",V445,")")</f>
        <v>(APF 10)</v>
      </c>
      <c r="R446" s="582" t="str">
        <f>CONCATENATE("(APF ",W445,")")</f>
        <v>(APF 10)</v>
      </c>
      <c r="T446" s="216" t="s">
        <v>134</v>
      </c>
      <c r="U446" s="217" t="s">
        <v>134</v>
      </c>
      <c r="V446" s="217" t="s">
        <v>134</v>
      </c>
      <c r="W446" s="218" t="s">
        <v>134</v>
      </c>
    </row>
    <row r="447" spans="2:23" ht="15" thickBot="1">
      <c r="B447" s="201" t="s">
        <v>273</v>
      </c>
      <c r="C447" s="288" t="s">
        <v>74</v>
      </c>
      <c r="D447" s="288" t="s">
        <v>129</v>
      </c>
      <c r="E447" s="681"/>
      <c r="F447" s="681"/>
      <c r="G447" s="678"/>
      <c r="H447" s="669"/>
      <c r="I447" s="669"/>
      <c r="J447" s="653" t="s">
        <v>135</v>
      </c>
      <c r="K447" s="585"/>
      <c r="L447" s="649">
        <f>IFERROR(VLOOKUP($D447,$Y$9:$AB$9,2,FALSE)/IF($D447="Inhalation",IF($J447="Central Tendency",SUMIFS('Inhalation Exposure'!$O$5:$O$162,'Inhalation Exposure'!$B$5:$B$162,$B447,'Inhalation Exposure'!$D$5:$D$162,$C447),SUMIFS('Inhalation Exposure'!$N$5:$N$162,'Inhalation Exposure'!$B$5:$B$162,$B447,'Inhalation Exposure'!$D$5:$D$162,$C447))),"--")</f>
        <v>32.935141383815008</v>
      </c>
      <c r="M447" s="649">
        <f>IFERROR(VLOOKUP($D447,$Y$9:$AB$9,3,FALSE)/IF($D447="Inhalation",IF($J447="Central Tendency",SUMIFS('Inhalation Exposure'!$Q$5:$Q$162,'Inhalation Exposure'!$B$5:$B$162,$B447,'Inhalation Exposure'!$D$5:$D$162,$C447),SUMIFS('Inhalation Exposure'!$P$5:$P$162,'Inhalation Exposure'!$B$5:$B$162,$B447,'Inhalation Exposure'!$D$5:$D$162,$C447))),"--")</f>
        <v>52.788260541324249</v>
      </c>
      <c r="N447" s="664">
        <f>IFERROR(VLOOKUP($D447,$Y$9:$AB$9,4,FALSE)*IF($D447="Inhalation",IF($J447="Central Tendency",SUMIFS('Inhalation Exposure'!$S$5:$S$162,'Inhalation Exposure'!$B$5:$B$162,$B447,'Inhalation Exposure'!$D$5:$D$162,$C447),SUMIFS('Inhalation Exposure'!$R$5:$R$162,'Inhalation Exposure'!$B$5:$B$162,$B447,'Inhalation Exposure'!$D$5:$D$162,$C447))),"--")</f>
        <v>9.6416842820014605E-5</v>
      </c>
      <c r="P447" s="203">
        <f>IFERROR(L447*U447, "--")</f>
        <v>329.35141383815005</v>
      </c>
      <c r="Q447" s="203">
        <f>IFERROR(M447*V447, "--")</f>
        <v>527.88260541324246</v>
      </c>
      <c r="R447" s="204">
        <f>IFERROR(N447/W447, "--")</f>
        <v>9.6416842820014602E-6</v>
      </c>
      <c r="T447" s="205">
        <v>10</v>
      </c>
      <c r="U447" s="206">
        <v>10</v>
      </c>
      <c r="V447" s="206">
        <v>10</v>
      </c>
      <c r="W447" s="207">
        <v>10</v>
      </c>
    </row>
    <row r="448" spans="2:23" ht="15" thickBot="1">
      <c r="B448" s="201" t="s">
        <v>273</v>
      </c>
      <c r="C448" s="288" t="s">
        <v>74</v>
      </c>
      <c r="D448" s="288" t="s">
        <v>129</v>
      </c>
      <c r="E448" s="682"/>
      <c r="F448" s="682"/>
      <c r="G448" s="679"/>
      <c r="H448" s="654"/>
      <c r="I448" s="654"/>
      <c r="J448" s="654"/>
      <c r="K448" s="585"/>
      <c r="L448" s="650"/>
      <c r="M448" s="650"/>
      <c r="N448" s="665"/>
      <c r="P448" s="584" t="str">
        <f>CONCATENATE("(APF ",U447,")")</f>
        <v>(APF 10)</v>
      </c>
      <c r="Q448" s="584" t="str">
        <f>CONCATENATE("(APF ",V447,")")</f>
        <v>(APF 10)</v>
      </c>
      <c r="R448" s="584" t="str">
        <f>CONCATENATE("(APF ",W447,")")</f>
        <v>(APF 10)</v>
      </c>
      <c r="T448" s="209" t="s">
        <v>134</v>
      </c>
      <c r="U448" s="210" t="s">
        <v>134</v>
      </c>
      <c r="V448" s="210" t="s">
        <v>134</v>
      </c>
      <c r="W448" s="211" t="s">
        <v>134</v>
      </c>
    </row>
    <row r="449" spans="2:23" ht="15" customHeight="1" thickBot="1">
      <c r="B449" s="338" t="s">
        <v>274</v>
      </c>
      <c r="C449" s="339" t="s">
        <v>70</v>
      </c>
      <c r="D449" s="339" t="s">
        <v>129</v>
      </c>
      <c r="E449" s="680" t="s">
        <v>275</v>
      </c>
      <c r="F449" s="680" t="s">
        <v>276</v>
      </c>
      <c r="G449" s="683" t="s">
        <v>277</v>
      </c>
      <c r="H449" s="653" t="s">
        <v>145</v>
      </c>
      <c r="I449" s="669" t="s">
        <v>108</v>
      </c>
      <c r="J449" s="661" t="s">
        <v>75</v>
      </c>
      <c r="K449" s="663"/>
      <c r="L449" s="655">
        <f>IFERROR(VLOOKUP($D449,$Y$9:$AB$9,2,FALSE)/IF($D449="Inhalation",IF($J449="Central Tendency",SUMIFS('Inhalation Exposure'!$O$5:$O$162,'Inhalation Exposure'!$B$5:$B$162,$B449,'Inhalation Exposure'!$D$5:$D$162,$C449),SUMIFS('Inhalation Exposure'!$N$5:$N$162,'Inhalation Exposure'!$B$5:$B$162,$B449,'Inhalation Exposure'!$D$5:$D$162,$C449))),"--")</f>
        <v>735.06994925637127</v>
      </c>
      <c r="M449" s="655">
        <f>IFERROR(VLOOKUP($D449,$Y$9:$AB$9,3,FALSE)/IF($D449="Inhalation",IF($J449="Central Tendency",SUMIFS('Inhalation Exposure'!$Q$5:$Q$162,'Inhalation Exposure'!$B$5:$B$162,$B449,'Inhalation Exposure'!$D$5:$D$162,$C449),SUMIFS('Inhalation Exposure'!$P$5:$P$162,'Inhalation Exposure'!$B$5:$B$162,$B449,'Inhalation Exposure'!$D$5:$D$162,$C449))),"--")</f>
        <v>787.01489233715483</v>
      </c>
      <c r="N449" s="651">
        <f>IFERROR(VLOOKUP($D449,$Y$9:$AB$9,4,FALSE)*IF($D449="Inhalation",IF($J449="Central Tendency",SUMIFS('Inhalation Exposure'!$S$5:$S$162,'Inhalation Exposure'!$B$5:$B$162,$B449,'Inhalation Exposure'!$D$5:$D$162,$C449),SUMIFS('Inhalation Exposure'!$R$5:$R$162,'Inhalation Exposure'!$B$5:$B$162,$B449,'Inhalation Exposure'!$D$5:$D$162,$C449))),"--")</f>
        <v>5.011976315068493E-6</v>
      </c>
      <c r="O449" s="562"/>
      <c r="P449" s="553">
        <f>IFERROR(L449*U449, "--")</f>
        <v>7350.6994925637127</v>
      </c>
      <c r="Q449" s="553">
        <f>IFERROR(M449*V449, "--")</f>
        <v>7870.1489233715483</v>
      </c>
      <c r="R449" s="554">
        <f>IFERROR(N449/W449, "--")</f>
        <v>5.0119763150684932E-7</v>
      </c>
      <c r="T449" s="212">
        <v>10</v>
      </c>
      <c r="U449" s="213">
        <v>10</v>
      </c>
      <c r="V449" s="213">
        <v>10</v>
      </c>
      <c r="W449" s="214">
        <v>10</v>
      </c>
    </row>
    <row r="450" spans="2:23" ht="15" thickBot="1">
      <c r="B450" s="338" t="s">
        <v>274</v>
      </c>
      <c r="C450" s="339" t="s">
        <v>70</v>
      </c>
      <c r="D450" s="339" t="s">
        <v>129</v>
      </c>
      <c r="E450" s="681"/>
      <c r="F450" s="681"/>
      <c r="G450" s="678"/>
      <c r="H450" s="669"/>
      <c r="I450" s="669"/>
      <c r="J450" s="662"/>
      <c r="K450" s="650"/>
      <c r="L450" s="656"/>
      <c r="M450" s="656"/>
      <c r="N450" s="652"/>
      <c r="O450" s="562"/>
      <c r="P450" s="588" t="str">
        <f>CONCATENATE("(APF ",U449,")")</f>
        <v>(APF 10)</v>
      </c>
      <c r="Q450" s="588" t="str">
        <f>CONCATENATE("(APF ",V449,")")</f>
        <v>(APF 10)</v>
      </c>
      <c r="R450" s="588" t="str">
        <f>CONCATENATE("(APF ",W449,")")</f>
        <v>(APF 10)</v>
      </c>
      <c r="T450" s="216" t="s">
        <v>134</v>
      </c>
      <c r="U450" s="217" t="s">
        <v>134</v>
      </c>
      <c r="V450" s="217" t="s">
        <v>134</v>
      </c>
      <c r="W450" s="218" t="s">
        <v>134</v>
      </c>
    </row>
    <row r="451" spans="2:23" ht="15" thickBot="1">
      <c r="B451" s="338" t="s">
        <v>274</v>
      </c>
      <c r="C451" s="339" t="s">
        <v>70</v>
      </c>
      <c r="D451" s="339" t="s">
        <v>129</v>
      </c>
      <c r="E451" s="681"/>
      <c r="F451" s="681"/>
      <c r="G451" s="678"/>
      <c r="H451" s="669"/>
      <c r="I451" s="669"/>
      <c r="J451" s="657" t="s">
        <v>135</v>
      </c>
      <c r="K451" s="659"/>
      <c r="L451" s="655">
        <f>IFERROR(VLOOKUP($D451,$Y$9:$AB$9,2,FALSE)/IF($D451="Inhalation",IF($J451="Central Tendency",SUMIFS('Inhalation Exposure'!$O$5:$O$162,'Inhalation Exposure'!$B$5:$B$162,$B451,'Inhalation Exposure'!$D$5:$D$162,$C451),SUMIFS('Inhalation Exposure'!$N$5:$N$162,'Inhalation Exposure'!$B$5:$B$162,$B451,'Inhalation Exposure'!$D$5:$D$162,$C451))),"--")</f>
        <v>20.997705970625983</v>
      </c>
      <c r="M451" s="655">
        <f>IFERROR(VLOOKUP($D451,$Y$9:$AB$9,3,FALSE)/IF($D451="Inhalation",IF($J451="Central Tendency",SUMIFS('Inhalation Exposure'!$Q$5:$Q$162,'Inhalation Exposure'!$B$5:$B$162,$B451,'Inhalation Exposure'!$D$5:$D$162,$C451),SUMIFS('Inhalation Exposure'!$P$5:$P$162,'Inhalation Exposure'!$B$5:$B$162,$B451,'Inhalation Exposure'!$D$5:$D$162,$C451))),"--")</f>
        <v>22.481543859216892</v>
      </c>
      <c r="N451" s="651">
        <f>IFERROR(VLOOKUP($D451,$Y$9:$AB$9,4,FALSE)*IF($D451="Inhalation",IF($J451="Central Tendency",SUMIFS('Inhalation Exposure'!$S$5:$S$162,'Inhalation Exposure'!$B$5:$B$162,$B451,'Inhalation Exposure'!$D$5:$D$162,$C451),SUMIFS('Inhalation Exposure'!$R$5:$R$162,'Inhalation Exposure'!$B$5:$B$162,$B451,'Inhalation Exposure'!$D$5:$D$162,$C451))),"--")</f>
        <v>2.2639358983650022E-4</v>
      </c>
      <c r="O451" s="562"/>
      <c r="P451" s="553">
        <f>IFERROR(L451*U451, "--")</f>
        <v>209.97705970625984</v>
      </c>
      <c r="Q451" s="553">
        <f>IFERROR(M451*V451, "--")</f>
        <v>224.8154385921689</v>
      </c>
      <c r="R451" s="554">
        <f>IFERROR(N451/W451, "--")</f>
        <v>2.2639358983650021E-5</v>
      </c>
      <c r="T451" s="205">
        <v>10</v>
      </c>
      <c r="U451" s="206">
        <v>10</v>
      </c>
      <c r="V451" s="206">
        <v>10</v>
      </c>
      <c r="W451" s="207">
        <v>10</v>
      </c>
    </row>
    <row r="452" spans="2:23" ht="15" thickBot="1">
      <c r="B452" s="338" t="s">
        <v>274</v>
      </c>
      <c r="C452" s="339" t="s">
        <v>70</v>
      </c>
      <c r="D452" s="339" t="s">
        <v>129</v>
      </c>
      <c r="E452" s="681"/>
      <c r="F452" s="681"/>
      <c r="G452" s="678"/>
      <c r="H452" s="654"/>
      <c r="I452" s="670"/>
      <c r="J452" s="658"/>
      <c r="K452" s="660"/>
      <c r="L452" s="656"/>
      <c r="M452" s="656"/>
      <c r="N452" s="652"/>
      <c r="O452" s="562"/>
      <c r="P452" s="589" t="str">
        <f>CONCATENATE("(APF ",U451,")")</f>
        <v>(APF 10)</v>
      </c>
      <c r="Q452" s="589" t="str">
        <f>CONCATENATE("(APF ",V451,")")</f>
        <v>(APF 10)</v>
      </c>
      <c r="R452" s="589" t="str">
        <f>CONCATENATE("(APF ",W451,")")</f>
        <v>(APF 10)</v>
      </c>
      <c r="T452" s="209" t="s">
        <v>134</v>
      </c>
      <c r="U452" s="210" t="s">
        <v>134</v>
      </c>
      <c r="V452" s="210" t="s">
        <v>134</v>
      </c>
      <c r="W452" s="211" t="s">
        <v>134</v>
      </c>
    </row>
    <row r="453" spans="2:23" ht="22.5" customHeight="1" thickTop="1" thickBot="1">
      <c r="B453" s="201" t="s">
        <v>278</v>
      </c>
      <c r="C453" s="288" t="s">
        <v>74</v>
      </c>
      <c r="D453" s="288" t="s">
        <v>129</v>
      </c>
      <c r="E453" s="681"/>
      <c r="F453" s="681"/>
      <c r="G453" s="678"/>
      <c r="H453" s="668" t="s">
        <v>74</v>
      </c>
      <c r="I453" s="668" t="s">
        <v>108</v>
      </c>
      <c r="J453" s="668" t="s">
        <v>75</v>
      </c>
      <c r="K453" s="585"/>
      <c r="L453" s="655">
        <f>IFERROR(VLOOKUP($D453,$Y$9:$AB$9,2,FALSE)/IF($D453="Inhalation",IF($J453="Central Tendency",SUMIFS('Inhalation Exposure'!$O$5:$O$162,'Inhalation Exposure'!$B$5:$B$162,$B453,'Inhalation Exposure'!$D$5:$D$162,$C453),SUMIFS('Inhalation Exposure'!$N$5:$N$162,'Inhalation Exposure'!$B$5:$B$162,$B453,'Inhalation Exposure'!$D$5:$D$162,$C453))),"--")</f>
        <v>866.3272664912879</v>
      </c>
      <c r="M453" s="655">
        <f>IFERROR(VLOOKUP($D453,$Y$9:$AB$9,3,FALSE)/IF($D453="Inhalation",IF($J453="Central Tendency",SUMIFS('Inhalation Exposure'!$Q$5:$Q$162,'Inhalation Exposure'!$B$5:$B$162,$B453,'Inhalation Exposure'!$D$5:$D$162,$C453),SUMIFS('Inhalation Exposure'!$P$5:$P$162,'Inhalation Exposure'!$B$5:$B$162,$B453,'Inhalation Exposure'!$D$5:$D$162,$C453))),"--")</f>
        <v>927.54772665667224</v>
      </c>
      <c r="N453" s="651">
        <f>IFERROR(VLOOKUP($D453,$Y$9:$AB$9,4,FALSE)*IF($D453="Inhalation",IF($J453="Central Tendency",SUMIFS('Inhalation Exposure'!$S$5:$S$162,'Inhalation Exposure'!$B$5:$B$162,$B453,'Inhalation Exposure'!$D$5:$D$162,$C453),SUMIFS('Inhalation Exposure'!$R$5:$R$162,'Inhalation Exposure'!$B$5:$B$162,$B453,'Inhalation Exposure'!$D$5:$D$162,$C453))),"--")</f>
        <v>4.2526113607305942E-6</v>
      </c>
      <c r="O453" s="562"/>
      <c r="P453" s="553">
        <f>IFERROR(L453*U453, "--")</f>
        <v>8663.2726649128781</v>
      </c>
      <c r="Q453" s="553">
        <f>IFERROR(M453*V453, "--")</f>
        <v>9275.4772665667224</v>
      </c>
      <c r="R453" s="554">
        <f>IFERROR(N453/W453, "--")</f>
        <v>4.2526113607305943E-7</v>
      </c>
      <c r="T453" s="212">
        <v>10</v>
      </c>
      <c r="U453" s="213">
        <v>10</v>
      </c>
      <c r="V453" s="213">
        <v>10</v>
      </c>
      <c r="W453" s="214">
        <v>10</v>
      </c>
    </row>
    <row r="454" spans="2:23" ht="15" thickBot="1">
      <c r="B454" s="201" t="s">
        <v>278</v>
      </c>
      <c r="C454" s="288" t="s">
        <v>74</v>
      </c>
      <c r="D454" s="288" t="s">
        <v>129</v>
      </c>
      <c r="E454" s="681"/>
      <c r="F454" s="681"/>
      <c r="G454" s="678"/>
      <c r="H454" s="669"/>
      <c r="I454" s="669"/>
      <c r="J454" s="654"/>
      <c r="K454" s="585"/>
      <c r="L454" s="656"/>
      <c r="M454" s="656"/>
      <c r="N454" s="652"/>
      <c r="O454" s="562"/>
      <c r="P454" s="588" t="str">
        <f>CONCATENATE("(APF ",U453,")")</f>
        <v>(APF 10)</v>
      </c>
      <c r="Q454" s="588" t="str">
        <f>CONCATENATE("(APF ",V453,")")</f>
        <v>(APF 10)</v>
      </c>
      <c r="R454" s="588" t="str">
        <f>CONCATENATE("(APF ",W453,")")</f>
        <v>(APF 10)</v>
      </c>
      <c r="T454" s="216" t="s">
        <v>134</v>
      </c>
      <c r="U454" s="217" t="s">
        <v>134</v>
      </c>
      <c r="V454" s="217" t="s">
        <v>134</v>
      </c>
      <c r="W454" s="218" t="s">
        <v>134</v>
      </c>
    </row>
    <row r="455" spans="2:23" ht="15" thickBot="1">
      <c r="B455" s="201" t="s">
        <v>278</v>
      </c>
      <c r="C455" s="288" t="s">
        <v>74</v>
      </c>
      <c r="D455" s="288" t="s">
        <v>129</v>
      </c>
      <c r="E455" s="681"/>
      <c r="F455" s="681"/>
      <c r="G455" s="678"/>
      <c r="H455" s="669"/>
      <c r="I455" s="669"/>
      <c r="J455" s="653" t="s">
        <v>135</v>
      </c>
      <c r="K455" s="585"/>
      <c r="L455" s="655">
        <f>IFERROR(VLOOKUP($D455,$Y$9:$AB$9,2,FALSE)/IF($D455="Inhalation",IF($J455="Central Tendency",SUMIFS('Inhalation Exposure'!$O$5:$O$162,'Inhalation Exposure'!$B$5:$B$162,$B455,'Inhalation Exposure'!$D$5:$D$162,$C455),SUMIFS('Inhalation Exposure'!$N$5:$N$162,'Inhalation Exposure'!$B$5:$B$162,$B455,'Inhalation Exposure'!$D$5:$D$162,$C455))),"--")</f>
        <v>245.26258793714905</v>
      </c>
      <c r="M455" s="655">
        <f>IFERROR(VLOOKUP($D455,$Y$9:$AB$9,3,FALSE)/IF($D455="Inhalation",IF($J455="Central Tendency",SUMIFS('Inhalation Exposure'!$Q$5:$Q$162,'Inhalation Exposure'!$B$5:$B$162,$B455,'Inhalation Exposure'!$D$5:$D$162,$C455),SUMIFS('Inhalation Exposure'!$P$5:$P$162,'Inhalation Exposure'!$B$5:$B$162,$B455,'Inhalation Exposure'!$D$5:$D$162,$C455))),"--")</f>
        <v>262.59447748470757</v>
      </c>
      <c r="N455" s="651">
        <f>IFERROR(VLOOKUP($D455,$Y$9:$AB$9,4,FALSE)*IF($D455="Inhalation",IF($J455="Central Tendency",SUMIFS('Inhalation Exposure'!$S$5:$S$162,'Inhalation Exposure'!$B$5:$B$162,$B455,'Inhalation Exposure'!$D$5:$D$162,$C455),SUMIFS('Inhalation Exposure'!$R$5:$R$162,'Inhalation Exposure'!$B$5:$B$162,$B455,'Inhalation Exposure'!$D$5:$D$162,$C455))),"--")</f>
        <v>1.9382271356606275E-5</v>
      </c>
      <c r="O455" s="562"/>
      <c r="P455" s="553">
        <f>IFERROR(L455*U455, "--")</f>
        <v>2452.6258793714906</v>
      </c>
      <c r="Q455" s="553">
        <f>IFERROR(M455*V455, "--")</f>
        <v>2625.9447748470757</v>
      </c>
      <c r="R455" s="554">
        <f>IFERROR(N455/W455, "--")</f>
        <v>1.9382271356606275E-6</v>
      </c>
      <c r="T455" s="205">
        <v>10</v>
      </c>
      <c r="U455" s="206">
        <v>10</v>
      </c>
      <c r="V455" s="206">
        <v>10</v>
      </c>
      <c r="W455" s="207">
        <v>10</v>
      </c>
    </row>
    <row r="456" spans="2:23" ht="15" thickBot="1">
      <c r="B456" s="201" t="s">
        <v>278</v>
      </c>
      <c r="C456" s="288" t="s">
        <v>74</v>
      </c>
      <c r="D456" s="288" t="s">
        <v>129</v>
      </c>
      <c r="E456" s="681"/>
      <c r="F456" s="681"/>
      <c r="G456" s="678"/>
      <c r="H456" s="669"/>
      <c r="I456" s="654"/>
      <c r="J456" s="654"/>
      <c r="K456" s="585"/>
      <c r="L456" s="656"/>
      <c r="M456" s="656"/>
      <c r="N456" s="652"/>
      <c r="O456" s="562"/>
      <c r="P456" s="589" t="str">
        <f>CONCATENATE("(APF ",U455,")")</f>
        <v>(APF 10)</v>
      </c>
      <c r="Q456" s="589" t="str">
        <f>CONCATENATE("(APF ",V455,")")</f>
        <v>(APF 10)</v>
      </c>
      <c r="R456" s="589" t="str">
        <f>CONCATENATE("(APF ",W455,")")</f>
        <v>(APF 10)</v>
      </c>
      <c r="T456" s="209" t="s">
        <v>134</v>
      </c>
      <c r="U456" s="210" t="s">
        <v>134</v>
      </c>
      <c r="V456" s="210" t="s">
        <v>134</v>
      </c>
      <c r="W456" s="211" t="s">
        <v>134</v>
      </c>
    </row>
    <row r="457" spans="2:23" ht="15" customHeight="1" thickBot="1">
      <c r="B457" s="338" t="s">
        <v>279</v>
      </c>
      <c r="C457" s="339" t="s">
        <v>70</v>
      </c>
      <c r="D457" s="339" t="s">
        <v>129</v>
      </c>
      <c r="E457" s="681"/>
      <c r="F457" s="681"/>
      <c r="G457" s="678"/>
      <c r="H457" s="653" t="s">
        <v>145</v>
      </c>
      <c r="I457" s="669" t="s">
        <v>168</v>
      </c>
      <c r="J457" s="661" t="s">
        <v>75</v>
      </c>
      <c r="K457" s="663"/>
      <c r="L457" s="655">
        <f>IFERROR(VLOOKUP($D457,$Y$9:$AB$9,2,FALSE)/IF($D457="Inhalation",IF($J457="Central Tendency",SUMIFS('Inhalation Exposure'!$O$5:$O$162,'Inhalation Exposure'!$B$5:$B$162,$B457,'Inhalation Exposure'!$D$5:$D$162,$C457),SUMIFS('Inhalation Exposure'!$N$5:$N$162,'Inhalation Exposure'!$B$5:$B$162,$B457,'Inhalation Exposure'!$D$5:$D$162,$C457))),"--")</f>
        <v>490.04663283758089</v>
      </c>
      <c r="M457" s="655">
        <f>IFERROR(VLOOKUP($D457,$Y$9:$AB$9,3,FALSE)/IF($D457="Inhalation",IF($J457="Central Tendency",SUMIFS('Inhalation Exposure'!$Q$5:$Q$162,'Inhalation Exposure'!$B$5:$B$162,$B457,'Inhalation Exposure'!$D$5:$D$162,$C457),SUMIFS('Inhalation Exposure'!$P$5:$P$162,'Inhalation Exposure'!$B$5:$B$162,$B457,'Inhalation Exposure'!$D$5:$D$162,$C457))),"--")</f>
        <v>785.44400432849784</v>
      </c>
      <c r="N457" s="651">
        <f>IFERROR(VLOOKUP($D457,$Y$9:$AB$9,4,FALSE)*IF($D457="Inhalation",IF($J457="Central Tendency",SUMIFS('Inhalation Exposure'!$S$5:$S$162,'Inhalation Exposure'!$B$5:$B$162,$B457,'Inhalation Exposure'!$D$5:$D$162,$C457),SUMIFS('Inhalation Exposure'!$R$5:$R$162,'Inhalation Exposure'!$B$5:$B$162,$B457,'Inhalation Exposure'!$D$5:$D$162,$C457))),"--")</f>
        <v>5.02200026769863E-6</v>
      </c>
      <c r="O457" s="562"/>
      <c r="P457" s="553">
        <f>IFERROR(L457*U457, "--")</f>
        <v>4900.4663283758091</v>
      </c>
      <c r="Q457" s="553">
        <f>IFERROR(M457*V457, "--")</f>
        <v>7854.4400432849779</v>
      </c>
      <c r="R457" s="554">
        <f>IFERROR(N457/W457, "--")</f>
        <v>5.0220002676986298E-7</v>
      </c>
      <c r="T457" s="212">
        <v>10</v>
      </c>
      <c r="U457" s="213">
        <v>10</v>
      </c>
      <c r="V457" s="213">
        <v>10</v>
      </c>
      <c r="W457" s="214">
        <v>10</v>
      </c>
    </row>
    <row r="458" spans="2:23" ht="15" thickBot="1">
      <c r="B458" s="338" t="s">
        <v>279</v>
      </c>
      <c r="C458" s="339" t="s">
        <v>70</v>
      </c>
      <c r="D458" s="339" t="s">
        <v>129</v>
      </c>
      <c r="E458" s="681"/>
      <c r="F458" s="681"/>
      <c r="G458" s="678"/>
      <c r="H458" s="669"/>
      <c r="I458" s="669"/>
      <c r="J458" s="662"/>
      <c r="K458" s="650"/>
      <c r="L458" s="656"/>
      <c r="M458" s="656"/>
      <c r="N458" s="652"/>
      <c r="O458" s="562"/>
      <c r="P458" s="588" t="str">
        <f>CONCATENATE("(APF ",U457,")")</f>
        <v>(APF 10)</v>
      </c>
      <c r="Q458" s="588" t="str">
        <f>CONCATENATE("(APF ",V457,")")</f>
        <v>(APF 10)</v>
      </c>
      <c r="R458" s="588" t="str">
        <f>CONCATENATE("(APF ",W457,")")</f>
        <v>(APF 10)</v>
      </c>
      <c r="T458" s="216" t="s">
        <v>134</v>
      </c>
      <c r="U458" s="217" t="s">
        <v>134</v>
      </c>
      <c r="V458" s="217" t="s">
        <v>134</v>
      </c>
      <c r="W458" s="218" t="s">
        <v>134</v>
      </c>
    </row>
    <row r="459" spans="2:23" ht="15" thickBot="1">
      <c r="B459" s="338" t="s">
        <v>279</v>
      </c>
      <c r="C459" s="339" t="s">
        <v>70</v>
      </c>
      <c r="D459" s="339" t="s">
        <v>129</v>
      </c>
      <c r="E459" s="681"/>
      <c r="F459" s="681"/>
      <c r="G459" s="678"/>
      <c r="H459" s="669"/>
      <c r="I459" s="669"/>
      <c r="J459" s="657" t="s">
        <v>135</v>
      </c>
      <c r="K459" s="659"/>
      <c r="L459" s="649">
        <f>IFERROR(VLOOKUP($D459,$Y$9:$AB$9,2,FALSE)/IF($D459="Inhalation",IF($J459="Central Tendency",SUMIFS('Inhalation Exposure'!$O$5:$O$162,'Inhalation Exposure'!$B$5:$B$162,$B459,'Inhalation Exposure'!$D$5:$D$162,$C459),SUMIFS('Inhalation Exposure'!$N$5:$N$162,'Inhalation Exposure'!$B$5:$B$162,$B459,'Inhalation Exposure'!$D$5:$D$162,$C459))),"--")</f>
        <v>13.998470647083991</v>
      </c>
      <c r="M459" s="649">
        <f>IFERROR(VLOOKUP($D459,$Y$9:$AB$9,3,FALSE)/IF($D459="Inhalation",IF($J459="Central Tendency",SUMIFS('Inhalation Exposure'!$Q$5:$Q$162,'Inhalation Exposure'!$B$5:$B$162,$B459,'Inhalation Exposure'!$D$5:$D$162,$C459),SUMIFS('Inhalation Exposure'!$P$5:$P$162,'Inhalation Exposure'!$B$5:$B$162,$B459,'Inhalation Exposure'!$D$5:$D$162,$C459))),"--")</f>
        <v>22.436670518180527</v>
      </c>
      <c r="N459" s="664">
        <f>IFERROR(VLOOKUP($D459,$Y$9:$AB$9,4,FALSE)*IF($D459="Inhalation",IF($J459="Central Tendency",SUMIFS('Inhalation Exposure'!$S$5:$S$162,'Inhalation Exposure'!$B$5:$B$162,$B459,'Inhalation Exposure'!$D$5:$D$162,$C459),SUMIFS('Inhalation Exposure'!$R$5:$R$162,'Inhalation Exposure'!$B$5:$B$162,$B459,'Inhalation Exposure'!$D$5:$D$162,$C459))),"--")</f>
        <v>2.2684637701617328E-4</v>
      </c>
      <c r="P459" s="203">
        <f>IFERROR(L459*U459, "--")</f>
        <v>139.98470647083991</v>
      </c>
      <c r="Q459" s="203">
        <f>IFERROR(M459*V459, "--")</f>
        <v>224.36670518180529</v>
      </c>
      <c r="R459" s="204">
        <f>IFERROR(N459/W459, "--")</f>
        <v>2.2684637701617327E-5</v>
      </c>
      <c r="T459" s="205">
        <v>10</v>
      </c>
      <c r="U459" s="206">
        <v>10</v>
      </c>
      <c r="V459" s="206">
        <v>10</v>
      </c>
      <c r="W459" s="207">
        <v>10</v>
      </c>
    </row>
    <row r="460" spans="2:23" ht="15" thickBot="1">
      <c r="B460" s="338" t="s">
        <v>279</v>
      </c>
      <c r="C460" s="339" t="s">
        <v>70</v>
      </c>
      <c r="D460" s="339" t="s">
        <v>129</v>
      </c>
      <c r="E460" s="681"/>
      <c r="F460" s="681"/>
      <c r="G460" s="678"/>
      <c r="H460" s="654"/>
      <c r="I460" s="670"/>
      <c r="J460" s="658"/>
      <c r="K460" s="660"/>
      <c r="L460" s="650"/>
      <c r="M460" s="650"/>
      <c r="N460" s="665"/>
      <c r="P460" s="584" t="str">
        <f>CONCATENATE("(APF ",U459,")")</f>
        <v>(APF 10)</v>
      </c>
      <c r="Q460" s="584" t="str">
        <f>CONCATENATE("(APF ",V459,")")</f>
        <v>(APF 10)</v>
      </c>
      <c r="R460" s="584" t="str">
        <f>CONCATENATE("(APF ",W459,")")</f>
        <v>(APF 10)</v>
      </c>
      <c r="T460" s="209" t="s">
        <v>134</v>
      </c>
      <c r="U460" s="210" t="s">
        <v>134</v>
      </c>
      <c r="V460" s="210" t="s">
        <v>134</v>
      </c>
      <c r="W460" s="211" t="s">
        <v>134</v>
      </c>
    </row>
    <row r="461" spans="2:23" ht="15.6" customHeight="1" thickTop="1" thickBot="1">
      <c r="B461" s="201" t="s">
        <v>280</v>
      </c>
      <c r="C461" s="288" t="s">
        <v>74</v>
      </c>
      <c r="D461" s="288" t="s">
        <v>129</v>
      </c>
      <c r="E461" s="681"/>
      <c r="F461" s="681"/>
      <c r="G461" s="678"/>
      <c r="H461" s="668" t="s">
        <v>74</v>
      </c>
      <c r="I461" s="669" t="s">
        <v>168</v>
      </c>
      <c r="J461" s="668" t="s">
        <v>75</v>
      </c>
      <c r="K461" s="585"/>
      <c r="L461" s="649">
        <f>IFERROR(VLOOKUP($D461,$Y$9:$AB$9,2,FALSE)/IF($D461="Inhalation",IF($J461="Central Tendency",SUMIFS('Inhalation Exposure'!$O$5:$O$162,'Inhalation Exposure'!$B$5:$B$162,$B461,'Inhalation Exposure'!$D$5:$D$162,$C461),SUMIFS('Inhalation Exposure'!$N$5:$N$162,'Inhalation Exposure'!$B$5:$B$162,$B461,'Inhalation Exposure'!$D$5:$D$162,$C461))),"--")</f>
        <v>577.55151099419197</v>
      </c>
      <c r="M461" s="649">
        <f>IFERROR(VLOOKUP($D461,$Y$9:$AB$9,3,FALSE)/IF($D461="Inhalation",IF($J461="Central Tendency",SUMIFS('Inhalation Exposure'!$Q$5:$Q$162,'Inhalation Exposure'!$B$5:$B$162,$B461,'Inhalation Exposure'!$D$5:$D$162,$C461),SUMIFS('Inhalation Exposure'!$P$5:$P$162,'Inhalation Exposure'!$B$5:$B$162,$B461,'Inhalation Exposure'!$D$5:$D$162,$C461))),"--")</f>
        <v>925.69633398869485</v>
      </c>
      <c r="N461" s="664">
        <f>IFERROR(VLOOKUP($D461,$Y$9:$AB$9,4,FALSE)*IF($D461="Inhalation",IF($J461="Central Tendency",SUMIFS('Inhalation Exposure'!$S$5:$S$162,'Inhalation Exposure'!$B$5:$B$162,$B461,'Inhalation Exposure'!$D$5:$D$162,$C461),SUMIFS('Inhalation Exposure'!$R$5:$R$162,'Inhalation Exposure'!$B$5:$B$162,$B461,'Inhalation Exposure'!$D$5:$D$162,$C461))),"--")</f>
        <v>4.261116583452055E-6</v>
      </c>
      <c r="P461" s="203">
        <f>IFERROR(L461*U461, "--")</f>
        <v>5775.5151099419199</v>
      </c>
      <c r="Q461" s="203">
        <f>IFERROR(M461*V461, "--")</f>
        <v>9256.9633398869482</v>
      </c>
      <c r="R461" s="204">
        <f>IFERROR(N461/W461, "--")</f>
        <v>4.261116583452055E-7</v>
      </c>
      <c r="T461" s="212">
        <v>10</v>
      </c>
      <c r="U461" s="213">
        <v>10</v>
      </c>
      <c r="V461" s="213">
        <v>10</v>
      </c>
      <c r="W461" s="214">
        <v>10</v>
      </c>
    </row>
    <row r="462" spans="2:23" ht="15" thickBot="1">
      <c r="B462" s="201" t="s">
        <v>280</v>
      </c>
      <c r="C462" s="288" t="s">
        <v>74</v>
      </c>
      <c r="D462" s="288" t="s">
        <v>129</v>
      </c>
      <c r="E462" s="681"/>
      <c r="F462" s="681"/>
      <c r="G462" s="678"/>
      <c r="H462" s="669"/>
      <c r="I462" s="669"/>
      <c r="J462" s="654"/>
      <c r="K462" s="585"/>
      <c r="L462" s="650"/>
      <c r="M462" s="650"/>
      <c r="N462" s="665"/>
      <c r="P462" s="582" t="str">
        <f>CONCATENATE("(APF ",U461,")")</f>
        <v>(APF 10)</v>
      </c>
      <c r="Q462" s="582" t="str">
        <f>CONCATENATE("(APF ",V461,")")</f>
        <v>(APF 10)</v>
      </c>
      <c r="R462" s="582" t="str">
        <f>CONCATENATE("(APF ",W461,")")</f>
        <v>(APF 10)</v>
      </c>
      <c r="T462" s="216" t="s">
        <v>134</v>
      </c>
      <c r="U462" s="217" t="s">
        <v>134</v>
      </c>
      <c r="V462" s="217" t="s">
        <v>134</v>
      </c>
      <c r="W462" s="218" t="s">
        <v>134</v>
      </c>
    </row>
    <row r="463" spans="2:23" ht="15" thickBot="1">
      <c r="B463" s="201" t="s">
        <v>280</v>
      </c>
      <c r="C463" s="288" t="s">
        <v>74</v>
      </c>
      <c r="D463" s="288" t="s">
        <v>129</v>
      </c>
      <c r="E463" s="681"/>
      <c r="F463" s="681"/>
      <c r="G463" s="678"/>
      <c r="H463" s="669"/>
      <c r="I463" s="669"/>
      <c r="J463" s="653" t="s">
        <v>135</v>
      </c>
      <c r="K463" s="585"/>
      <c r="L463" s="655">
        <f>IFERROR(VLOOKUP($D463,$Y$9:$AB$9,2,FALSE)/IF($D463="Inhalation",IF($J463="Central Tendency",SUMIFS('Inhalation Exposure'!$O$5:$O$162,'Inhalation Exposure'!$B$5:$B$162,$B463,'Inhalation Exposure'!$D$5:$D$162,$C463),SUMIFS('Inhalation Exposure'!$N$5:$N$162,'Inhalation Exposure'!$B$5:$B$162,$B463,'Inhalation Exposure'!$D$5:$D$162,$C463))),"--")</f>
        <v>163.50839195809937</v>
      </c>
      <c r="M463" s="655">
        <f>IFERROR(VLOOKUP($D463,$Y$9:$AB$9,3,FALSE)/IF($D463="Inhalation",IF($J463="Central Tendency",SUMIFS('Inhalation Exposure'!$Q$5:$Q$162,'Inhalation Exposure'!$B$5:$B$162,$B463,'Inhalation Exposure'!$D$5:$D$162,$C463),SUMIFS('Inhalation Exposure'!$P$5:$P$162,'Inhalation Exposure'!$B$5:$B$162,$B463,'Inhalation Exposure'!$D$5:$D$162,$C463))),"--")</f>
        <v>262.07033681108544</v>
      </c>
      <c r="N463" s="651">
        <f>IFERROR(VLOOKUP($D463,$Y$9:$AB$9,4,FALSE)*IF($D463="Inhalation",IF($J463="Central Tendency",SUMIFS('Inhalation Exposure'!$S$5:$S$162,'Inhalation Exposure'!$B$5:$B$162,$B463,'Inhalation Exposure'!$D$5:$D$162,$C463),SUMIFS('Inhalation Exposure'!$R$5:$R$162,'Inhalation Exposure'!$B$5:$B$162,$B463,'Inhalation Exposure'!$D$5:$D$162,$C463))),"--")</f>
        <v>1.9421035899319486E-5</v>
      </c>
      <c r="O463" s="562"/>
      <c r="P463" s="553">
        <f>IFERROR(L463*U463, "--")</f>
        <v>1635.0839195809936</v>
      </c>
      <c r="Q463" s="553">
        <f>IFERROR(M463*V463, "--")</f>
        <v>2620.7033681108542</v>
      </c>
      <c r="R463" s="554">
        <f>IFERROR(N463/W463, "--")</f>
        <v>1.9421035899319486E-6</v>
      </c>
      <c r="T463" s="205">
        <v>10</v>
      </c>
      <c r="U463" s="206">
        <v>10</v>
      </c>
      <c r="V463" s="206">
        <v>10</v>
      </c>
      <c r="W463" s="207">
        <v>10</v>
      </c>
    </row>
    <row r="464" spans="2:23" ht="15" thickBot="1">
      <c r="B464" s="201" t="s">
        <v>280</v>
      </c>
      <c r="C464" s="288" t="s">
        <v>74</v>
      </c>
      <c r="D464" s="288" t="s">
        <v>129</v>
      </c>
      <c r="E464" s="681"/>
      <c r="F464" s="681"/>
      <c r="G464" s="678"/>
      <c r="H464" s="669"/>
      <c r="I464" s="669"/>
      <c r="J464" s="669"/>
      <c r="K464" s="581"/>
      <c r="L464" s="656"/>
      <c r="M464" s="656"/>
      <c r="N464" s="652"/>
      <c r="O464" s="562"/>
      <c r="P464" s="589" t="str">
        <f>CONCATENATE("(APF ",U463,")")</f>
        <v>(APF 10)</v>
      </c>
      <c r="Q464" s="589" t="str">
        <f>CONCATENATE("(APF ",V463,")")</f>
        <v>(APF 10)</v>
      </c>
      <c r="R464" s="589" t="str">
        <f>CONCATENATE("(APF ",W463,")")</f>
        <v>(APF 10)</v>
      </c>
      <c r="T464" s="209" t="s">
        <v>134</v>
      </c>
      <c r="U464" s="210" t="s">
        <v>134</v>
      </c>
      <c r="V464" s="210" t="s">
        <v>134</v>
      </c>
      <c r="W464" s="211" t="s">
        <v>134</v>
      </c>
    </row>
    <row r="465" spans="2:23" ht="15" customHeight="1" thickBot="1">
      <c r="B465" s="201">
        <v>8</v>
      </c>
      <c r="C465" s="288" t="s">
        <v>70</v>
      </c>
      <c r="D465" s="288" t="s">
        <v>129</v>
      </c>
      <c r="E465" s="680" t="s">
        <v>281</v>
      </c>
      <c r="F465" s="680" t="s">
        <v>282</v>
      </c>
      <c r="G465" s="683" t="s">
        <v>283</v>
      </c>
      <c r="H465" s="653" t="s">
        <v>70</v>
      </c>
      <c r="I465" s="653" t="s">
        <v>108</v>
      </c>
      <c r="J465" s="657" t="s">
        <v>75</v>
      </c>
      <c r="K465" s="659"/>
      <c r="L465" s="655">
        <f>IFERROR(VLOOKUP($D465,$Y$9:$AB$9,2,FALSE)/IF($D465="Inhalation",IF($J465="Central Tendency",SUMIFS('Inhalation Exposure'!$O$5:$O$162,'Inhalation Exposure'!$B$5:$B$162,$B465,'Inhalation Exposure'!$D$5:$D$162,$C465),SUMIFS('Inhalation Exposure'!$N$5:$N$162,'Inhalation Exposure'!$B$5:$B$162,$B465,'Inhalation Exposure'!$D$5:$D$162,$C465))),"--")</f>
        <v>110.86817066369211</v>
      </c>
      <c r="M465" s="655">
        <f>IFERROR(VLOOKUP($D465,$Y$9:$AB$9,3,FALSE)/IF($D465="Inhalation",IF($J465="Central Tendency",SUMIFS('Inhalation Exposure'!$Q$5:$Q$162,'Inhalation Exposure'!$B$5:$B$162,$B465,'Inhalation Exposure'!$D$5:$D$162,$C465),SUMIFS('Inhalation Exposure'!$P$5:$P$162,'Inhalation Exposure'!$B$5:$B$162,$B465,'Inhalation Exposure'!$D$5:$D$162,$C465))),"--")</f>
        <v>118.70285472392639</v>
      </c>
      <c r="N465" s="651">
        <f>IFERROR(VLOOKUP($D465,$Y$9:$AB$9,4,FALSE)*IF($D465="Inhalation",IF($J465="Central Tendency",SUMIFS('Inhalation Exposure'!$S$5:$S$162,'Inhalation Exposure'!$B$5:$B$162,$B465,'Inhalation Exposure'!$D$5:$D$162,$C465),SUMIFS('Inhalation Exposure'!$R$5:$R$162,'Inhalation Exposure'!$B$5:$B$162,$B465,'Inhalation Exposure'!$D$5:$D$162,$C465))),"--")</f>
        <v>3.3230034856145082E-5</v>
      </c>
      <c r="O465" s="562"/>
      <c r="P465" s="553">
        <f>IFERROR(L465*U465, "--")</f>
        <v>1108.681706636921</v>
      </c>
      <c r="Q465" s="553">
        <f>IFERROR(M465*V465, "--")</f>
        <v>1187.0285472392638</v>
      </c>
      <c r="R465" s="554">
        <f>IFERROR(N465/W465, "--")</f>
        <v>3.323003485614508E-6</v>
      </c>
      <c r="T465" s="212">
        <v>10</v>
      </c>
      <c r="U465" s="213">
        <v>10</v>
      </c>
      <c r="V465" s="213">
        <v>10</v>
      </c>
      <c r="W465" s="214">
        <v>10</v>
      </c>
    </row>
    <row r="466" spans="2:23" ht="15" thickBot="1">
      <c r="B466" s="201">
        <v>8</v>
      </c>
      <c r="C466" s="288" t="s">
        <v>70</v>
      </c>
      <c r="D466" s="288" t="s">
        <v>129</v>
      </c>
      <c r="E466" s="681"/>
      <c r="F466" s="681"/>
      <c r="G466" s="678"/>
      <c r="H466" s="669"/>
      <c r="I466" s="669"/>
      <c r="J466" s="662"/>
      <c r="K466" s="660"/>
      <c r="L466" s="656"/>
      <c r="M466" s="656"/>
      <c r="N466" s="652"/>
      <c r="O466" s="562"/>
      <c r="P466" s="588" t="str">
        <f>CONCATENATE("(APF ",U465,")")</f>
        <v>(APF 10)</v>
      </c>
      <c r="Q466" s="588" t="str">
        <f>CONCATENATE("(APF ",V465,")")</f>
        <v>(APF 10)</v>
      </c>
      <c r="R466" s="588" t="str">
        <f>CONCATENATE("(APF ",W465,")")</f>
        <v>(APF 10)</v>
      </c>
      <c r="T466" s="216" t="s">
        <v>134</v>
      </c>
      <c r="U466" s="217" t="s">
        <v>134</v>
      </c>
      <c r="V466" s="217" t="s">
        <v>134</v>
      </c>
      <c r="W466" s="218" t="s">
        <v>134</v>
      </c>
    </row>
    <row r="467" spans="2:23" ht="15" thickBot="1">
      <c r="B467" s="201">
        <v>8</v>
      </c>
      <c r="C467" s="288" t="s">
        <v>70</v>
      </c>
      <c r="D467" s="288" t="s">
        <v>129</v>
      </c>
      <c r="E467" s="681"/>
      <c r="F467" s="681"/>
      <c r="G467" s="678"/>
      <c r="H467" s="669"/>
      <c r="I467" s="669"/>
      <c r="J467" s="657" t="s">
        <v>135</v>
      </c>
      <c r="K467" s="659"/>
      <c r="L467" s="655">
        <f>IFERROR(VLOOKUP($D467,$Y$9:$AB$9,2,FALSE)/IF($D467="Inhalation",IF($J467="Central Tendency",SUMIFS('Inhalation Exposure'!$O$5:$O$162,'Inhalation Exposure'!$B$5:$B$162,$B467,'Inhalation Exposure'!$D$5:$D$162,$C467),SUMIFS('Inhalation Exposure'!$N$5:$N$162,'Inhalation Exposure'!$B$5:$B$162,$B467,'Inhalation Exposure'!$D$5:$D$162,$C467))),"--")</f>
        <v>55.434085331846056</v>
      </c>
      <c r="M467" s="655">
        <f>IFERROR(VLOOKUP($D467,$Y$9:$AB$9,3,FALSE)/IF($D467="Inhalation",IF($J467="Central Tendency",SUMIFS('Inhalation Exposure'!$Q$5:$Q$162,'Inhalation Exposure'!$B$5:$B$162,$B467,'Inhalation Exposure'!$D$5:$D$162,$C467),SUMIFS('Inhalation Exposure'!$P$5:$P$162,'Inhalation Exposure'!$B$5:$B$162,$B467,'Inhalation Exposure'!$D$5:$D$162,$C467))),"--")</f>
        <v>59.351427361963182</v>
      </c>
      <c r="N467" s="651">
        <f>IFERROR(VLOOKUP($D467,$Y$9:$AB$9,4,FALSE)*IF($D467="Inhalation",IF($J467="Central Tendency",SUMIFS('Inhalation Exposure'!$S$5:$S$162,'Inhalation Exposure'!$B$5:$B$162,$B467,'Inhalation Exposure'!$D$5:$D$162,$C467),SUMIFS('Inhalation Exposure'!$R$5:$R$162,'Inhalation Exposure'!$B$5:$B$162,$B467,'Inhalation Exposure'!$D$5:$D$162,$C467))),"--")</f>
        <v>8.575492866101959E-5</v>
      </c>
      <c r="O467" s="562"/>
      <c r="P467" s="553">
        <f>IFERROR(L467*U467, "--")</f>
        <v>554.34085331846052</v>
      </c>
      <c r="Q467" s="553">
        <f>IFERROR(M467*V467, "--")</f>
        <v>593.51427361963181</v>
      </c>
      <c r="R467" s="554">
        <f>IFERROR(N467/W467, "--")</f>
        <v>8.5754928661019587E-6</v>
      </c>
      <c r="T467" s="205">
        <v>10</v>
      </c>
      <c r="U467" s="206">
        <v>10</v>
      </c>
      <c r="V467" s="206">
        <v>10</v>
      </c>
      <c r="W467" s="207">
        <v>10</v>
      </c>
    </row>
    <row r="468" spans="2:23" ht="15" thickBot="1">
      <c r="B468" s="201">
        <v>8</v>
      </c>
      <c r="C468" s="288" t="s">
        <v>70</v>
      </c>
      <c r="D468" s="288" t="s">
        <v>129</v>
      </c>
      <c r="E468" s="681"/>
      <c r="F468" s="681"/>
      <c r="G468" s="678"/>
      <c r="H468" s="669"/>
      <c r="I468" s="670"/>
      <c r="J468" s="658"/>
      <c r="K468" s="660"/>
      <c r="L468" s="656"/>
      <c r="M468" s="656"/>
      <c r="N468" s="652"/>
      <c r="O468" s="562"/>
      <c r="P468" s="589" t="str">
        <f>CONCATENATE("(APF ",U467,")")</f>
        <v>(APF 10)</v>
      </c>
      <c r="Q468" s="589" t="str">
        <f>CONCATENATE("(APF ",V467,")")</f>
        <v>(APF 10)</v>
      </c>
      <c r="R468" s="589" t="str">
        <f>CONCATENATE("(APF ",W467,")")</f>
        <v>(APF 10)</v>
      </c>
      <c r="T468" s="209" t="s">
        <v>134</v>
      </c>
      <c r="U468" s="210" t="s">
        <v>134</v>
      </c>
      <c r="V468" s="210" t="s">
        <v>134</v>
      </c>
      <c r="W468" s="211" t="s">
        <v>134</v>
      </c>
    </row>
    <row r="469" spans="2:23" ht="15.6" customHeight="1" thickTop="1" thickBot="1">
      <c r="B469" s="201">
        <v>8</v>
      </c>
      <c r="C469" s="288" t="s">
        <v>74</v>
      </c>
      <c r="D469" s="288" t="s">
        <v>129</v>
      </c>
      <c r="E469" s="681"/>
      <c r="F469" s="681"/>
      <c r="G469" s="678"/>
      <c r="H469" s="668" t="s">
        <v>74</v>
      </c>
      <c r="I469" s="668" t="s">
        <v>108</v>
      </c>
      <c r="J469" s="668" t="s">
        <v>75</v>
      </c>
      <c r="K469" s="659"/>
      <c r="L469" s="655">
        <f>IFERROR(VLOOKUP($D469,$Y$9:$AB$9,2,FALSE)/IF($D469="Inhalation",IF($J469="Central Tendency",SUMIFS('Inhalation Exposure'!$O$5:$O$162,'Inhalation Exposure'!$B$5:$B$162,$B469,'Inhalation Exposure'!$D$5:$D$162,$C469),SUMIFS('Inhalation Exposure'!$N$5:$N$162,'Inhalation Exposure'!$B$5:$B$162,$B469,'Inhalation Exposure'!$D$5:$D$162,$C469))),"--")</f>
        <v>110.86817066369211</v>
      </c>
      <c r="M469" s="655">
        <f>IFERROR(VLOOKUP($D469,$Y$9:$AB$9,3,FALSE)/IF($D469="Inhalation",IF($J469="Central Tendency",SUMIFS('Inhalation Exposure'!$Q$5:$Q$162,'Inhalation Exposure'!$B$5:$B$162,$B469,'Inhalation Exposure'!$D$5:$D$162,$C469),SUMIFS('Inhalation Exposure'!$P$5:$P$162,'Inhalation Exposure'!$B$5:$B$162,$B469,'Inhalation Exposure'!$D$5:$D$162,$C469))),"--")</f>
        <v>118.70285472392639</v>
      </c>
      <c r="N469" s="651">
        <f>IFERROR(VLOOKUP($D469,$Y$9:$AB$9,4,FALSE)*IF($D469="Inhalation",IF($J469="Central Tendency",SUMIFS('Inhalation Exposure'!$S$5:$S$162,'Inhalation Exposure'!$B$5:$B$162,$B469,'Inhalation Exposure'!$D$5:$D$162,$C469),SUMIFS('Inhalation Exposure'!$R$5:$R$162,'Inhalation Exposure'!$B$5:$B$162,$B469,'Inhalation Exposure'!$D$5:$D$162,$C469))),"--")</f>
        <v>3.3230034856145082E-5</v>
      </c>
      <c r="O469" s="562"/>
      <c r="P469" s="553">
        <f>IFERROR(L469*U469, "--")</f>
        <v>1108.681706636921</v>
      </c>
      <c r="Q469" s="553">
        <f>IFERROR(M469*V469, "--")</f>
        <v>1187.0285472392638</v>
      </c>
      <c r="R469" s="554">
        <f>IFERROR(N469/W469, "--")</f>
        <v>3.323003485614508E-6</v>
      </c>
      <c r="T469" s="212">
        <v>10</v>
      </c>
      <c r="U469" s="213">
        <v>10</v>
      </c>
      <c r="V469" s="213">
        <v>10</v>
      </c>
      <c r="W469" s="214">
        <v>10</v>
      </c>
    </row>
    <row r="470" spans="2:23" ht="15" thickBot="1">
      <c r="B470" s="201">
        <v>8</v>
      </c>
      <c r="C470" s="288" t="s">
        <v>74</v>
      </c>
      <c r="D470" s="288" t="s">
        <v>129</v>
      </c>
      <c r="E470" s="681"/>
      <c r="F470" s="681"/>
      <c r="G470" s="678"/>
      <c r="H470" s="669"/>
      <c r="I470" s="669"/>
      <c r="J470" s="654"/>
      <c r="K470" s="666"/>
      <c r="L470" s="656"/>
      <c r="M470" s="656"/>
      <c r="N470" s="652"/>
      <c r="O470" s="562"/>
      <c r="P470" s="588" t="str">
        <f>CONCATENATE("(APF ",U469,")")</f>
        <v>(APF 10)</v>
      </c>
      <c r="Q470" s="588" t="str">
        <f>CONCATENATE("(APF ",V469,")")</f>
        <v>(APF 10)</v>
      </c>
      <c r="R470" s="588" t="str">
        <f>CONCATENATE("(APF ",W469,")")</f>
        <v>(APF 10)</v>
      </c>
      <c r="T470" s="216" t="s">
        <v>134</v>
      </c>
      <c r="U470" s="217" t="s">
        <v>134</v>
      </c>
      <c r="V470" s="217" t="s">
        <v>134</v>
      </c>
      <c r="W470" s="218" t="s">
        <v>134</v>
      </c>
    </row>
    <row r="471" spans="2:23" ht="15" thickBot="1">
      <c r="B471" s="201">
        <v>8</v>
      </c>
      <c r="C471" s="288" t="s">
        <v>74</v>
      </c>
      <c r="D471" s="288" t="s">
        <v>129</v>
      </c>
      <c r="E471" s="681"/>
      <c r="F471" s="681"/>
      <c r="G471" s="678"/>
      <c r="H471" s="669"/>
      <c r="I471" s="669"/>
      <c r="J471" s="653" t="s">
        <v>135</v>
      </c>
      <c r="K471" s="666"/>
      <c r="L471" s="655">
        <f>IFERROR(VLOOKUP($D471,$Y$9:$AB$9,2,FALSE)/IF($D471="Inhalation",IF($J471="Central Tendency",SUMIFS('Inhalation Exposure'!$O$5:$O$162,'Inhalation Exposure'!$B$5:$B$162,$B471,'Inhalation Exposure'!$D$5:$D$162,$C471),SUMIFS('Inhalation Exposure'!$N$5:$N$162,'Inhalation Exposure'!$B$5:$B$162,$B471,'Inhalation Exposure'!$D$5:$D$162,$C471))),"--")</f>
        <v>110.86817066369211</v>
      </c>
      <c r="M471" s="655">
        <f>IFERROR(VLOOKUP($D471,$Y$9:$AB$9,3,FALSE)/IF($D471="Inhalation",IF($J471="Central Tendency",SUMIFS('Inhalation Exposure'!$Q$5:$Q$162,'Inhalation Exposure'!$B$5:$B$162,$B471,'Inhalation Exposure'!$D$5:$D$162,$C471),SUMIFS('Inhalation Exposure'!$P$5:$P$162,'Inhalation Exposure'!$B$5:$B$162,$B471,'Inhalation Exposure'!$D$5:$D$162,$C471))),"--")</f>
        <v>118.70285472392636</v>
      </c>
      <c r="N471" s="651">
        <f>IFERROR(VLOOKUP($D471,$Y$9:$AB$9,4,FALSE)*IF($D471="Inhalation",IF($J471="Central Tendency",SUMIFS('Inhalation Exposure'!$S$5:$S$162,'Inhalation Exposure'!$B$5:$B$162,$B471,'Inhalation Exposure'!$D$5:$D$162,$C471),SUMIFS('Inhalation Exposure'!$R$5:$R$162,'Inhalation Exposure'!$B$5:$B$162,$B471,'Inhalation Exposure'!$D$5:$D$162,$C471))),"--")</f>
        <v>4.2877464330509795E-5</v>
      </c>
      <c r="O471" s="562"/>
      <c r="P471" s="553">
        <f>IFERROR(L471*U471, "--")</f>
        <v>1108.681706636921</v>
      </c>
      <c r="Q471" s="553">
        <f>IFERROR(M471*V471, "--")</f>
        <v>1187.0285472392636</v>
      </c>
      <c r="R471" s="554">
        <f>IFERROR(N471/W471, "--")</f>
        <v>4.2877464330509793E-6</v>
      </c>
      <c r="T471" s="205">
        <v>10</v>
      </c>
      <c r="U471" s="206">
        <v>10</v>
      </c>
      <c r="V471" s="206">
        <v>10</v>
      </c>
      <c r="W471" s="207">
        <v>10</v>
      </c>
    </row>
    <row r="472" spans="2:23" ht="15" thickBot="1">
      <c r="B472" s="201">
        <v>8</v>
      </c>
      <c r="C472" s="288" t="s">
        <v>74</v>
      </c>
      <c r="D472" s="288" t="s">
        <v>129</v>
      </c>
      <c r="E472" s="682"/>
      <c r="F472" s="682"/>
      <c r="G472" s="679"/>
      <c r="H472" s="654"/>
      <c r="I472" s="654"/>
      <c r="J472" s="654"/>
      <c r="K472" s="702"/>
      <c r="L472" s="656"/>
      <c r="M472" s="656"/>
      <c r="N472" s="652"/>
      <c r="O472" s="562"/>
      <c r="P472" s="589" t="str">
        <f>CONCATENATE("(APF ",U471,")")</f>
        <v>(APF 10)</v>
      </c>
      <c r="Q472" s="589" t="str">
        <f>CONCATENATE("(APF ",V471,")")</f>
        <v>(APF 10)</v>
      </c>
      <c r="R472" s="589" t="str">
        <f>CONCATENATE("(APF ",W471,")")</f>
        <v>(APF 10)</v>
      </c>
      <c r="T472" s="209" t="s">
        <v>134</v>
      </c>
      <c r="U472" s="210" t="s">
        <v>134</v>
      </c>
      <c r="V472" s="210" t="s">
        <v>134</v>
      </c>
      <c r="W472" s="211" t="s">
        <v>134</v>
      </c>
    </row>
    <row r="473" spans="2:23" ht="15" thickBot="1">
      <c r="B473" s="201" t="s">
        <v>284</v>
      </c>
      <c r="C473" s="288" t="s">
        <v>70</v>
      </c>
      <c r="D473" s="288" t="s">
        <v>129</v>
      </c>
      <c r="E473" s="680" t="s">
        <v>285</v>
      </c>
      <c r="F473" s="680" t="s">
        <v>285</v>
      </c>
      <c r="G473" s="678" t="s">
        <v>286</v>
      </c>
      <c r="H473" s="669" t="s">
        <v>70</v>
      </c>
      <c r="I473" s="669" t="s">
        <v>108</v>
      </c>
      <c r="J473" s="661" t="s">
        <v>75</v>
      </c>
      <c r="K473" s="666"/>
      <c r="L473" s="655">
        <f>IFERROR(VLOOKUP($D473,$Y$9:$AB$9,2,FALSE)/IF($D473="Inhalation",IF($J473="Central Tendency",SUMIFS('Inhalation Exposure'!$O$5:$O$162,'Inhalation Exposure'!$B$5:$B$162,$B473,'Inhalation Exposure'!$D$5:$D$162,$C473),SUMIFS('Inhalation Exposure'!$N$5:$N$162,'Inhalation Exposure'!$B$5:$B$162,$B473,'Inhalation Exposure'!$D$5:$D$162,$C473))),"--")</f>
        <v>21.788537549407113</v>
      </c>
      <c r="M473" s="655">
        <f>IFERROR(VLOOKUP($D473,$Y$9:$AB$9,3,FALSE)/IF($D473="Inhalation",IF($J473="Central Tendency",SUMIFS('Inhalation Exposure'!$Q$5:$Q$162,'Inhalation Exposure'!$B$5:$B$162,$B473,'Inhalation Exposure'!$D$5:$D$162,$C473),SUMIFS('Inhalation Exposure'!$P$5:$P$162,'Inhalation Exposure'!$B$5:$B$162,$B473,'Inhalation Exposure'!$D$5:$D$162,$C473))),"--")</f>
        <v>23.32826086956522</v>
      </c>
      <c r="N473" s="651">
        <f>IFERROR(VLOOKUP($D473,$Y$9:$AB$9,4,FALSE)*IF($D473="Inhalation",IF($J473="Central Tendency",SUMIFS('Inhalation Exposure'!$S$5:$S$162,'Inhalation Exposure'!$B$5:$B$162,$B473,'Inhalation Exposure'!$D$5:$D$162,$C473),SUMIFS('Inhalation Exposure'!$R$5:$R$162,'Inhalation Exposure'!$B$5:$B$162,$B473,'Inhalation Exposure'!$D$5:$D$162,$C473))),"--")</f>
        <v>1.6908675799086757E-4</v>
      </c>
      <c r="O473" s="562"/>
      <c r="P473" s="553">
        <f>IFERROR(L473*U473, "--")</f>
        <v>217.88537549407113</v>
      </c>
      <c r="Q473" s="553">
        <f>IFERROR(M473*V473, "--")</f>
        <v>233.28260869565219</v>
      </c>
      <c r="R473" s="554">
        <f>IFERROR(N473/W473, "--")</f>
        <v>1.6908675799086757E-5</v>
      </c>
      <c r="T473" s="212">
        <v>10</v>
      </c>
      <c r="U473" s="213">
        <v>10</v>
      </c>
      <c r="V473" s="213">
        <v>10</v>
      </c>
      <c r="W473" s="214">
        <v>10</v>
      </c>
    </row>
    <row r="474" spans="2:23" ht="15" thickBot="1">
      <c r="B474" s="201" t="s">
        <v>284</v>
      </c>
      <c r="C474" s="288" t="s">
        <v>70</v>
      </c>
      <c r="D474" s="288" t="s">
        <v>129</v>
      </c>
      <c r="E474" s="681"/>
      <c r="F474" s="681"/>
      <c r="G474" s="678"/>
      <c r="H474" s="669"/>
      <c r="I474" s="669"/>
      <c r="J474" s="662"/>
      <c r="K474" s="660"/>
      <c r="L474" s="656"/>
      <c r="M474" s="656"/>
      <c r="N474" s="652"/>
      <c r="O474" s="562"/>
      <c r="P474" s="588" t="str">
        <f>CONCATENATE("(APF ",U473,")")</f>
        <v>(APF 10)</v>
      </c>
      <c r="Q474" s="588" t="str">
        <f>CONCATENATE("(APF ",V473,")")</f>
        <v>(APF 10)</v>
      </c>
      <c r="R474" s="588" t="str">
        <f>CONCATENATE("(APF ",W473,")")</f>
        <v>(APF 10)</v>
      </c>
      <c r="T474" s="216" t="s">
        <v>134</v>
      </c>
      <c r="U474" s="217" t="s">
        <v>134</v>
      </c>
      <c r="V474" s="217" t="s">
        <v>134</v>
      </c>
      <c r="W474" s="218" t="s">
        <v>134</v>
      </c>
    </row>
    <row r="475" spans="2:23" ht="15" thickBot="1">
      <c r="B475" s="201" t="s">
        <v>284</v>
      </c>
      <c r="C475" s="288" t="s">
        <v>70</v>
      </c>
      <c r="D475" s="288" t="s">
        <v>129</v>
      </c>
      <c r="E475" s="681"/>
      <c r="F475" s="681"/>
      <c r="G475" s="678"/>
      <c r="H475" s="669"/>
      <c r="I475" s="669"/>
      <c r="J475" s="657" t="s">
        <v>135</v>
      </c>
      <c r="K475" s="659"/>
      <c r="L475" s="655">
        <f>IFERROR(VLOOKUP($D475,$Y$9:$AB$9,2,FALSE)/IF($D475="Inhalation",IF($J475="Central Tendency",SUMIFS('Inhalation Exposure'!$O$5:$O$162,'Inhalation Exposure'!$B$5:$B$162,$B475,'Inhalation Exposure'!$D$5:$D$162,$C475),SUMIFS('Inhalation Exposure'!$N$5:$N$162,'Inhalation Exposure'!$B$5:$B$162,$B475,'Inhalation Exposure'!$D$5:$D$162,$C475))),"--")</f>
        <v>3.854895104895105</v>
      </c>
      <c r="M475" s="655">
        <f>IFERROR(VLOOKUP($D475,$Y$9:$AB$9,3,FALSE)/IF($D475="Inhalation",IF($J475="Central Tendency",SUMIFS('Inhalation Exposure'!$Q$5:$Q$162,'Inhalation Exposure'!$B$5:$B$162,$B475,'Inhalation Exposure'!$D$5:$D$162,$C475),SUMIFS('Inhalation Exposure'!$P$5:$P$162,'Inhalation Exposure'!$B$5:$B$162,$B475,'Inhalation Exposure'!$D$5:$D$162,$C475))),"--")</f>
        <v>4.1273076923076921</v>
      </c>
      <c r="N475" s="651">
        <f>IFERROR(VLOOKUP($D475,$Y$9:$AB$9,4,FALSE)*IF($D475="Inhalation",IF($J475="Central Tendency",SUMIFS('Inhalation Exposure'!$S$5:$S$162,'Inhalation Exposure'!$B$5:$B$162,$B475,'Inhalation Exposure'!$D$5:$D$162,$C475),SUMIFS('Inhalation Exposure'!$R$5:$R$162,'Inhalation Exposure'!$B$5:$B$162,$B475,'Inhalation Exposure'!$D$5:$D$162,$C475))),"--")</f>
        <v>1.2331713065252615E-3</v>
      </c>
      <c r="O475" s="562"/>
      <c r="P475" s="553">
        <f>IFERROR(L475*U475, "--")</f>
        <v>38.548951048951054</v>
      </c>
      <c r="Q475" s="553">
        <f>IFERROR(M475*V475, "--")</f>
        <v>41.273076923076921</v>
      </c>
      <c r="R475" s="554">
        <f>IFERROR(N475/W475, "--")</f>
        <v>4.9326852261010457E-5</v>
      </c>
      <c r="T475" s="205">
        <v>10</v>
      </c>
      <c r="U475" s="206">
        <v>10</v>
      </c>
      <c r="V475" s="206">
        <v>10</v>
      </c>
      <c r="W475" s="207">
        <v>25</v>
      </c>
    </row>
    <row r="476" spans="2:23" ht="15" thickBot="1">
      <c r="B476" s="201" t="s">
        <v>284</v>
      </c>
      <c r="C476" s="288" t="s">
        <v>70</v>
      </c>
      <c r="D476" s="288" t="s">
        <v>129</v>
      </c>
      <c r="E476" s="681"/>
      <c r="F476" s="681"/>
      <c r="G476" s="678"/>
      <c r="H476" s="669"/>
      <c r="I476" s="670"/>
      <c r="J476" s="658"/>
      <c r="K476" s="660"/>
      <c r="L476" s="656"/>
      <c r="M476" s="656"/>
      <c r="N476" s="652"/>
      <c r="O476" s="562"/>
      <c r="P476" s="589" t="str">
        <f>CONCATENATE("(APF ",U475,")")</f>
        <v>(APF 10)</v>
      </c>
      <c r="Q476" s="589" t="str">
        <f>CONCATENATE("(APF ",V475,")")</f>
        <v>(APF 10)</v>
      </c>
      <c r="R476" s="589" t="str">
        <f>CONCATENATE("(APF ",W475,")")</f>
        <v>(APF 25)</v>
      </c>
      <c r="T476" s="209" t="s">
        <v>134</v>
      </c>
      <c r="U476" s="210" t="s">
        <v>134</v>
      </c>
      <c r="V476" s="210" t="s">
        <v>134</v>
      </c>
      <c r="W476" s="211" t="s">
        <v>134</v>
      </c>
    </row>
    <row r="477" spans="2:23" ht="15.6" thickTop="1" thickBot="1">
      <c r="B477" s="201" t="s">
        <v>284</v>
      </c>
      <c r="C477" s="288" t="s">
        <v>74</v>
      </c>
      <c r="D477" s="288" t="s">
        <v>129</v>
      </c>
      <c r="E477" s="681"/>
      <c r="F477" s="681"/>
      <c r="G477" s="678"/>
      <c r="H477" s="668" t="s">
        <v>74</v>
      </c>
      <c r="I477" s="668" t="s">
        <v>108</v>
      </c>
      <c r="J477" s="668" t="s">
        <v>75</v>
      </c>
      <c r="K477" s="659"/>
      <c r="L477" s="655">
        <f>IFERROR(VLOOKUP($D477,$Y$9:$AB$9,2,FALSE)/IF($D477="Inhalation",IF($J477="Central Tendency",SUMIFS('Inhalation Exposure'!$O$5:$O$162,'Inhalation Exposure'!$B$5:$B$162,$B477,'Inhalation Exposure'!$D$5:$D$162,$C477),SUMIFS('Inhalation Exposure'!$N$5:$N$162,'Inhalation Exposure'!$B$5:$B$162,$B477,'Inhalation Exposure'!$D$5:$D$162,$C477))),"--")</f>
        <v>21.788537549407113</v>
      </c>
      <c r="M477" s="655">
        <f>IFERROR(VLOOKUP($D477,$Y$9:$AB$9,3,FALSE)/IF($D477="Inhalation",IF($J477="Central Tendency",SUMIFS('Inhalation Exposure'!$Q$5:$Q$162,'Inhalation Exposure'!$B$5:$B$162,$B477,'Inhalation Exposure'!$D$5:$D$162,$C477),SUMIFS('Inhalation Exposure'!$P$5:$P$162,'Inhalation Exposure'!$B$5:$B$162,$B477,'Inhalation Exposure'!$D$5:$D$162,$C477))),"--")</f>
        <v>23.32826086956522</v>
      </c>
      <c r="N477" s="651">
        <f>IFERROR(VLOOKUP($D477,$Y$9:$AB$9,4,FALSE)*IF($D477="Inhalation",IF($J477="Central Tendency",SUMIFS('Inhalation Exposure'!$S$5:$S$162,'Inhalation Exposure'!$B$5:$B$162,$B477,'Inhalation Exposure'!$D$5:$D$162,$C477),SUMIFS('Inhalation Exposure'!$R$5:$R$162,'Inhalation Exposure'!$B$5:$B$162,$B477,'Inhalation Exposure'!$D$5:$D$162,$C477))),"--")</f>
        <v>1.6908675799086757E-4</v>
      </c>
      <c r="O477" s="562"/>
      <c r="P477" s="553">
        <f>IFERROR(L477*U477, "--")</f>
        <v>217.88537549407113</v>
      </c>
      <c r="Q477" s="553">
        <f>IFERROR(M477*V477, "--")</f>
        <v>233.28260869565219</v>
      </c>
      <c r="R477" s="554">
        <f>IFERROR(N477/W477, "--")</f>
        <v>1.6908675799086757E-5</v>
      </c>
      <c r="T477" s="212">
        <v>10</v>
      </c>
      <c r="U477" s="213">
        <v>10</v>
      </c>
      <c r="V477" s="213">
        <v>10</v>
      </c>
      <c r="W477" s="214">
        <v>10</v>
      </c>
    </row>
    <row r="478" spans="2:23" ht="15" thickBot="1">
      <c r="B478" s="201" t="s">
        <v>284</v>
      </c>
      <c r="C478" s="288" t="s">
        <v>74</v>
      </c>
      <c r="D478" s="288" t="s">
        <v>129</v>
      </c>
      <c r="E478" s="681"/>
      <c r="F478" s="681"/>
      <c r="G478" s="678"/>
      <c r="H478" s="669"/>
      <c r="I478" s="669"/>
      <c r="J478" s="654"/>
      <c r="K478" s="666"/>
      <c r="L478" s="656"/>
      <c r="M478" s="656"/>
      <c r="N478" s="652"/>
      <c r="O478" s="562"/>
      <c r="P478" s="588" t="str">
        <f>CONCATENATE("(APF ",U477,")")</f>
        <v>(APF 10)</v>
      </c>
      <c r="Q478" s="588" t="str">
        <f>CONCATENATE("(APF ",V477,")")</f>
        <v>(APF 10)</v>
      </c>
      <c r="R478" s="588" t="str">
        <f>CONCATENATE("(APF ",W477,")")</f>
        <v>(APF 10)</v>
      </c>
      <c r="T478" s="216" t="s">
        <v>134</v>
      </c>
      <c r="U478" s="217" t="s">
        <v>134</v>
      </c>
      <c r="V478" s="217" t="s">
        <v>134</v>
      </c>
      <c r="W478" s="218" t="s">
        <v>134</v>
      </c>
    </row>
    <row r="479" spans="2:23" ht="15" thickBot="1">
      <c r="B479" s="201" t="s">
        <v>284</v>
      </c>
      <c r="C479" s="288" t="s">
        <v>74</v>
      </c>
      <c r="D479" s="288" t="s">
        <v>129</v>
      </c>
      <c r="E479" s="681"/>
      <c r="F479" s="681"/>
      <c r="G479" s="678"/>
      <c r="H479" s="669"/>
      <c r="I479" s="669"/>
      <c r="J479" s="653" t="s">
        <v>135</v>
      </c>
      <c r="K479" s="666"/>
      <c r="L479" s="655">
        <f>IFERROR(VLOOKUP($D479,$Y$9:$AB$9,2,FALSE)/IF($D479="Inhalation",IF($J479="Central Tendency",SUMIFS('Inhalation Exposure'!$O$5:$O$162,'Inhalation Exposure'!$B$5:$B$162,$B479,'Inhalation Exposure'!$D$5:$D$162,$C479),SUMIFS('Inhalation Exposure'!$N$5:$N$162,'Inhalation Exposure'!$B$5:$B$162,$B479,'Inhalation Exposure'!$D$5:$D$162,$C479))),"--")</f>
        <v>21.788537549407113</v>
      </c>
      <c r="M479" s="655">
        <f>IFERROR(VLOOKUP($D479,$Y$9:$AB$9,3,FALSE)/IF($D479="Inhalation",IF($J479="Central Tendency",SUMIFS('Inhalation Exposure'!$Q$5:$Q$162,'Inhalation Exposure'!$B$5:$B$162,$B479,'Inhalation Exposure'!$D$5:$D$162,$C479),SUMIFS('Inhalation Exposure'!$P$5:$P$162,'Inhalation Exposure'!$B$5:$B$162,$B479,'Inhalation Exposure'!$D$5:$D$162,$C479))),"--")</f>
        <v>23.32826086956522</v>
      </c>
      <c r="N479" s="651">
        <f>IFERROR(VLOOKUP($D479,$Y$9:$AB$9,4,FALSE)*IF($D479="Inhalation",IF($J479="Central Tendency",SUMIFS('Inhalation Exposure'!$S$5:$S$162,'Inhalation Exposure'!$B$5:$B$162,$B479,'Inhalation Exposure'!$D$5:$D$162,$C479),SUMIFS('Inhalation Exposure'!$R$5:$R$162,'Inhalation Exposure'!$B$5:$B$162,$B479,'Inhalation Exposure'!$D$5:$D$162,$C479))),"--")</f>
        <v>2.181764619237001E-4</v>
      </c>
      <c r="O479" s="562"/>
      <c r="P479" s="553">
        <f>IFERROR(L479*U479, "--")</f>
        <v>217.88537549407113</v>
      </c>
      <c r="Q479" s="553">
        <f>IFERROR(M479*V479, "--")</f>
        <v>233.28260869565219</v>
      </c>
      <c r="R479" s="554">
        <f>IFERROR(N479/W479, "--")</f>
        <v>2.181764619237001E-5</v>
      </c>
      <c r="T479" s="205">
        <v>10</v>
      </c>
      <c r="U479" s="206">
        <v>10</v>
      </c>
      <c r="V479" s="206">
        <v>10</v>
      </c>
      <c r="W479" s="207">
        <v>10</v>
      </c>
    </row>
    <row r="480" spans="2:23" ht="15" thickBot="1">
      <c r="B480" s="201" t="s">
        <v>284</v>
      </c>
      <c r="C480" s="288" t="s">
        <v>74</v>
      </c>
      <c r="D480" s="288" t="s">
        <v>129</v>
      </c>
      <c r="E480" s="681"/>
      <c r="F480" s="681"/>
      <c r="G480" s="679"/>
      <c r="H480" s="654"/>
      <c r="I480" s="654"/>
      <c r="J480" s="654"/>
      <c r="K480" s="660"/>
      <c r="L480" s="656"/>
      <c r="M480" s="656"/>
      <c r="N480" s="652"/>
      <c r="O480" s="562"/>
      <c r="P480" s="589" t="str">
        <f>CONCATENATE("(APF ",U479,")")</f>
        <v>(APF 10)</v>
      </c>
      <c r="Q480" s="589" t="str">
        <f>CONCATENATE("(APF ",V479,")")</f>
        <v>(APF 10)</v>
      </c>
      <c r="R480" s="589" t="str">
        <f>CONCATENATE("(APF ",W479,")")</f>
        <v>(APF 10)</v>
      </c>
      <c r="T480" s="209" t="s">
        <v>134</v>
      </c>
      <c r="U480" s="210" t="s">
        <v>134</v>
      </c>
      <c r="V480" s="210" t="s">
        <v>134</v>
      </c>
      <c r="W480" s="211" t="s">
        <v>134</v>
      </c>
    </row>
    <row r="481" spans="2:23" ht="15" thickBot="1">
      <c r="B481" s="201" t="s">
        <v>287</v>
      </c>
      <c r="C481" s="288" t="s">
        <v>70</v>
      </c>
      <c r="D481" s="288" t="s">
        <v>129</v>
      </c>
      <c r="E481" s="681"/>
      <c r="F481" s="681"/>
      <c r="G481" s="678" t="s">
        <v>288</v>
      </c>
      <c r="H481" s="669" t="s">
        <v>70</v>
      </c>
      <c r="I481" s="669" t="s">
        <v>108</v>
      </c>
      <c r="J481" s="661" t="s">
        <v>75</v>
      </c>
      <c r="K481" s="586"/>
      <c r="L481" s="655">
        <f>IFERROR(VLOOKUP($D481,$Y$9:$AB$9,2,FALSE)/IF($D481="Inhalation",IF($J481="Central Tendency",SUMIFS('Inhalation Exposure'!$O$5:$O$162,'Inhalation Exposure'!$B$5:$B$162,$B481,'Inhalation Exposure'!$D$5:$D$162,$C481),SUMIFS('Inhalation Exposure'!$N$5:$N$162,'Inhalation Exposure'!$B$5:$B$162,$B481,'Inhalation Exposure'!$D$5:$D$162,$C481))),"--")</f>
        <v>295.45968919064052</v>
      </c>
      <c r="M481" s="655">
        <f>IFERROR(VLOOKUP($D481,$Y$9:$AB$9,3,FALSE)/IF($D481="Inhalation",IF($J481="Central Tendency",SUMIFS('Inhalation Exposure'!$Q$5:$Q$162,'Inhalation Exposure'!$B$5:$B$162,$B481,'Inhalation Exposure'!$D$5:$D$162,$C481),SUMIFS('Inhalation Exposure'!$P$5:$P$162,'Inhalation Exposure'!$B$5:$B$162,$B481,'Inhalation Exposure'!$D$5:$D$162,$C481))),"--")</f>
        <v>316.33884056011249</v>
      </c>
      <c r="N481" s="651">
        <f>IFERROR(VLOOKUP($D481,$Y$9:$AB$9,4,FALSE)*IF($D481="Inhalation",IF($J481="Central Tendency",SUMIFS('Inhalation Exposure'!$S$5:$S$162,'Inhalation Exposure'!$B$5:$B$162,$B481,'Inhalation Exposure'!$D$5:$D$162,$C481),SUMIFS('Inhalation Exposure'!$R$5:$R$162,'Inhalation Exposure'!$B$5:$B$162,$B481,'Inhalation Exposure'!$D$5:$D$162,$C481))),"--")</f>
        <v>1.2469224433572027E-5</v>
      </c>
      <c r="O481" s="562"/>
      <c r="P481" s="553">
        <f>IFERROR(L481*U481, "--")</f>
        <v>2954.5968919064053</v>
      </c>
      <c r="Q481" s="553">
        <f>IFERROR(M481*V481, "--")</f>
        <v>3163.3884056011248</v>
      </c>
      <c r="R481" s="554">
        <f>IFERROR(N481/W481, "--")</f>
        <v>1.2469224433572028E-6</v>
      </c>
      <c r="T481" s="212">
        <v>10</v>
      </c>
      <c r="U481" s="213">
        <v>10</v>
      </c>
      <c r="V481" s="213">
        <v>10</v>
      </c>
      <c r="W481" s="214">
        <v>10</v>
      </c>
    </row>
    <row r="482" spans="2:23" ht="15" thickBot="1">
      <c r="B482" s="201" t="s">
        <v>287</v>
      </c>
      <c r="C482" s="288" t="s">
        <v>70</v>
      </c>
      <c r="D482" s="288" t="s">
        <v>129</v>
      </c>
      <c r="E482" s="681"/>
      <c r="F482" s="681"/>
      <c r="G482" s="678"/>
      <c r="H482" s="669"/>
      <c r="I482" s="669"/>
      <c r="J482" s="662"/>
      <c r="K482" s="586"/>
      <c r="L482" s="656"/>
      <c r="M482" s="656"/>
      <c r="N482" s="652"/>
      <c r="O482" s="562"/>
      <c r="P482" s="588" t="str">
        <f>CONCATENATE("(APF ",U481,")")</f>
        <v>(APF 10)</v>
      </c>
      <c r="Q482" s="588" t="str">
        <f>CONCATENATE("(APF ",V481,")")</f>
        <v>(APF 10)</v>
      </c>
      <c r="R482" s="588" t="str">
        <f>CONCATENATE("(APF ",W481,")")</f>
        <v>(APF 10)</v>
      </c>
      <c r="T482" s="216" t="s">
        <v>134</v>
      </c>
      <c r="U482" s="217" t="s">
        <v>134</v>
      </c>
      <c r="V482" s="217" t="s">
        <v>134</v>
      </c>
      <c r="W482" s="218" t="s">
        <v>134</v>
      </c>
    </row>
    <row r="483" spans="2:23" ht="15" thickBot="1">
      <c r="B483" s="201" t="s">
        <v>287</v>
      </c>
      <c r="C483" s="288" t="s">
        <v>70</v>
      </c>
      <c r="D483" s="288" t="s">
        <v>129</v>
      </c>
      <c r="E483" s="681"/>
      <c r="F483" s="681"/>
      <c r="G483" s="678"/>
      <c r="H483" s="669"/>
      <c r="I483" s="669"/>
      <c r="J483" s="657" t="s">
        <v>135</v>
      </c>
      <c r="K483" s="586"/>
      <c r="L483" s="655">
        <f>IFERROR(VLOOKUP($D483,$Y$9:$AB$9,2,FALSE)/IF($D483="Inhalation",IF($J483="Central Tendency",SUMIFS('Inhalation Exposure'!$O$5:$O$162,'Inhalation Exposure'!$B$5:$B$162,$B483,'Inhalation Exposure'!$D$5:$D$162,$C483),SUMIFS('Inhalation Exposure'!$N$5:$N$162,'Inhalation Exposure'!$B$5:$B$162,$B483,'Inhalation Exposure'!$D$5:$D$162,$C483))),"--")</f>
        <v>52.005005295194195</v>
      </c>
      <c r="M483" s="655">
        <f>IFERROR(VLOOKUP($D483,$Y$9:$AB$9,3,FALSE)/IF($D483="Inhalation",IF($J483="Central Tendency",SUMIFS('Inhalation Exposure'!$Q$5:$Q$162,'Inhalation Exposure'!$B$5:$B$162,$B483,'Inhalation Exposure'!$D$5:$D$162,$C483),SUMIFS('Inhalation Exposure'!$P$5:$P$162,'Inhalation Exposure'!$B$5:$B$162,$B483,'Inhalation Exposure'!$D$5:$D$162,$C483))),"--")</f>
        <v>55.680025669387909</v>
      </c>
      <c r="N483" s="651">
        <f>IFERROR(VLOOKUP($D483,$Y$9:$AB$9,4,FALSE)*IF($D483="Inhalation",IF($J483="Central Tendency",SUMIFS('Inhalation Exposure'!$S$5:$S$162,'Inhalation Exposure'!$B$5:$B$162,$B483,'Inhalation Exposure'!$D$5:$D$162,$C483),SUMIFS('Inhalation Exposure'!$R$5:$R$162,'Inhalation Exposure'!$B$5:$B$162,$B483,'Inhalation Exposure'!$D$5:$D$162,$C483))),"--")</f>
        <v>9.1409394269605576E-5</v>
      </c>
      <c r="O483" s="562"/>
      <c r="P483" s="553">
        <f>IFERROR(L483*U483, "--")</f>
        <v>520.05005295194201</v>
      </c>
      <c r="Q483" s="553">
        <f>IFERROR(M483*V483, "--")</f>
        <v>556.80025669387908</v>
      </c>
      <c r="R483" s="554">
        <f>IFERROR(N483/W483, "--")</f>
        <v>9.1409394269605579E-6</v>
      </c>
      <c r="T483" s="205">
        <v>10</v>
      </c>
      <c r="U483" s="206">
        <v>10</v>
      </c>
      <c r="V483" s="206">
        <v>10</v>
      </c>
      <c r="W483" s="207">
        <v>10</v>
      </c>
    </row>
    <row r="484" spans="2:23" ht="15" thickBot="1">
      <c r="B484" s="201" t="s">
        <v>287</v>
      </c>
      <c r="C484" s="288" t="s">
        <v>70</v>
      </c>
      <c r="D484" s="288" t="s">
        <v>129</v>
      </c>
      <c r="E484" s="681"/>
      <c r="F484" s="681"/>
      <c r="G484" s="678"/>
      <c r="H484" s="669"/>
      <c r="I484" s="670"/>
      <c r="J484" s="658"/>
      <c r="K484" s="586"/>
      <c r="L484" s="656"/>
      <c r="M484" s="656"/>
      <c r="N484" s="652"/>
      <c r="O484" s="562"/>
      <c r="P484" s="589" t="str">
        <f>CONCATENATE("(APF ",U483,")")</f>
        <v>(APF 10)</v>
      </c>
      <c r="Q484" s="589" t="str">
        <f>CONCATENATE("(APF ",V483,")")</f>
        <v>(APF 10)</v>
      </c>
      <c r="R484" s="589" t="str">
        <f>CONCATENATE("(APF ",W483,")")</f>
        <v>(APF 10)</v>
      </c>
      <c r="T484" s="209" t="s">
        <v>134</v>
      </c>
      <c r="U484" s="210" t="s">
        <v>134</v>
      </c>
      <c r="V484" s="210" t="s">
        <v>134</v>
      </c>
      <c r="W484" s="211" t="s">
        <v>134</v>
      </c>
    </row>
    <row r="485" spans="2:23" ht="15.6" thickTop="1" thickBot="1">
      <c r="B485" s="201" t="s">
        <v>287</v>
      </c>
      <c r="C485" s="288" t="s">
        <v>74</v>
      </c>
      <c r="D485" s="288" t="s">
        <v>129</v>
      </c>
      <c r="E485" s="681"/>
      <c r="F485" s="681"/>
      <c r="G485" s="678"/>
      <c r="H485" s="668" t="s">
        <v>74</v>
      </c>
      <c r="I485" s="668" t="s">
        <v>108</v>
      </c>
      <c r="J485" s="668" t="s">
        <v>75</v>
      </c>
      <c r="K485" s="586"/>
      <c r="L485" s="655">
        <f>IFERROR(VLOOKUP($D485,$Y$9:$AB$9,2,FALSE)/IF($D485="Inhalation",IF($J485="Central Tendency",SUMIFS('Inhalation Exposure'!$O$5:$O$162,'Inhalation Exposure'!$B$5:$B$162,$B485,'Inhalation Exposure'!$D$5:$D$162,$C485),SUMIFS('Inhalation Exposure'!$N$5:$N$162,'Inhalation Exposure'!$B$5:$B$162,$B485,'Inhalation Exposure'!$D$5:$D$162,$C485))),"--")</f>
        <v>295.45968919064052</v>
      </c>
      <c r="M485" s="655">
        <f>IFERROR(VLOOKUP($D485,$Y$9:$AB$9,3,FALSE)/IF($D485="Inhalation",IF($J485="Central Tendency",SUMIFS('Inhalation Exposure'!$Q$5:$Q$162,'Inhalation Exposure'!$B$5:$B$162,$B485,'Inhalation Exposure'!$D$5:$D$162,$C485),SUMIFS('Inhalation Exposure'!$P$5:$P$162,'Inhalation Exposure'!$B$5:$B$162,$B485,'Inhalation Exposure'!$D$5:$D$162,$C485))),"--")</f>
        <v>316.33884056011249</v>
      </c>
      <c r="N485" s="651">
        <f>IFERROR(VLOOKUP($D485,$Y$9:$AB$9,4,FALSE)*IF($D485="Inhalation",IF($J485="Central Tendency",SUMIFS('Inhalation Exposure'!$S$5:$S$162,'Inhalation Exposure'!$B$5:$B$162,$B485,'Inhalation Exposure'!$D$5:$D$162,$C485),SUMIFS('Inhalation Exposure'!$R$5:$R$162,'Inhalation Exposure'!$B$5:$B$162,$B485,'Inhalation Exposure'!$D$5:$D$162,$C485))),"--")</f>
        <v>1.2469224433572027E-5</v>
      </c>
      <c r="O485" s="562"/>
      <c r="P485" s="553">
        <f>IFERROR(L485*U485, "--")</f>
        <v>2954.5968919064053</v>
      </c>
      <c r="Q485" s="553">
        <f>IFERROR(M485*V485, "--")</f>
        <v>3163.3884056011248</v>
      </c>
      <c r="R485" s="554">
        <f>IFERROR(N485/W485, "--")</f>
        <v>1.2469224433572028E-6</v>
      </c>
      <c r="T485" s="212">
        <v>10</v>
      </c>
      <c r="U485" s="213">
        <v>10</v>
      </c>
      <c r="V485" s="213">
        <v>10</v>
      </c>
      <c r="W485" s="214">
        <v>10</v>
      </c>
    </row>
    <row r="486" spans="2:23" ht="15" thickBot="1">
      <c r="B486" s="201" t="s">
        <v>287</v>
      </c>
      <c r="C486" s="288" t="s">
        <v>74</v>
      </c>
      <c r="D486" s="288" t="s">
        <v>129</v>
      </c>
      <c r="E486" s="681"/>
      <c r="F486" s="681"/>
      <c r="G486" s="678"/>
      <c r="H486" s="669"/>
      <c r="I486" s="669"/>
      <c r="J486" s="654"/>
      <c r="K486" s="586"/>
      <c r="L486" s="656"/>
      <c r="M486" s="656"/>
      <c r="N486" s="652"/>
      <c r="O486" s="562"/>
      <c r="P486" s="588" t="str">
        <f>CONCATENATE("(APF ",U485,")")</f>
        <v>(APF 10)</v>
      </c>
      <c r="Q486" s="588" t="str">
        <f>CONCATENATE("(APF ",V485,")")</f>
        <v>(APF 10)</v>
      </c>
      <c r="R486" s="588" t="str">
        <f>CONCATENATE("(APF ",W485,")")</f>
        <v>(APF 10)</v>
      </c>
      <c r="T486" s="216" t="s">
        <v>134</v>
      </c>
      <c r="U486" s="217" t="s">
        <v>134</v>
      </c>
      <c r="V486" s="217" t="s">
        <v>134</v>
      </c>
      <c r="W486" s="218" t="s">
        <v>134</v>
      </c>
    </row>
    <row r="487" spans="2:23" ht="15" thickBot="1">
      <c r="B487" s="201" t="s">
        <v>287</v>
      </c>
      <c r="C487" s="288" t="s">
        <v>74</v>
      </c>
      <c r="D487" s="288" t="s">
        <v>129</v>
      </c>
      <c r="E487" s="681"/>
      <c r="F487" s="681"/>
      <c r="G487" s="678"/>
      <c r="H487" s="669"/>
      <c r="I487" s="669"/>
      <c r="J487" s="653" t="s">
        <v>135</v>
      </c>
      <c r="K487" s="586"/>
      <c r="L487" s="655">
        <f>IFERROR(VLOOKUP($D487,$Y$9:$AB$9,2,FALSE)/IF($D487="Inhalation",IF($J487="Central Tendency",SUMIFS('Inhalation Exposure'!$O$5:$O$162,'Inhalation Exposure'!$B$5:$B$162,$B487,'Inhalation Exposure'!$D$5:$D$162,$C487),SUMIFS('Inhalation Exposure'!$N$5:$N$162,'Inhalation Exposure'!$B$5:$B$162,$B487,'Inhalation Exposure'!$D$5:$D$162,$C487))),"--")</f>
        <v>295.45968919064052</v>
      </c>
      <c r="M487" s="655">
        <f>IFERROR(VLOOKUP($D487,$Y$9:$AB$9,3,FALSE)/IF($D487="Inhalation",IF($J487="Central Tendency",SUMIFS('Inhalation Exposure'!$Q$5:$Q$162,'Inhalation Exposure'!$B$5:$B$162,$B487,'Inhalation Exposure'!$D$5:$D$162,$C487),SUMIFS('Inhalation Exposure'!$P$5:$P$162,'Inhalation Exposure'!$B$5:$B$162,$B487,'Inhalation Exposure'!$D$5:$D$162,$C487))),"--")</f>
        <v>316.33884056011249</v>
      </c>
      <c r="N487" s="651">
        <f>IFERROR(VLOOKUP($D487,$Y$9:$AB$9,4,FALSE)*IF($D487="Inhalation",IF($J487="Central Tendency",SUMIFS('Inhalation Exposure'!$S$5:$S$162,'Inhalation Exposure'!$B$5:$B$162,$B487,'Inhalation Exposure'!$D$5:$D$162,$C487),SUMIFS('Inhalation Exposure'!$R$5:$R$162,'Inhalation Exposure'!$B$5:$B$162,$B487,'Inhalation Exposure'!$D$5:$D$162,$C487))),"--")</f>
        <v>1.6089321849770357E-5</v>
      </c>
      <c r="O487" s="562"/>
      <c r="P487" s="553">
        <f>IFERROR(L487*U487, "--")</f>
        <v>2954.5968919064053</v>
      </c>
      <c r="Q487" s="553">
        <f>IFERROR(M487*V487, "--")</f>
        <v>3163.3884056011248</v>
      </c>
      <c r="R487" s="554">
        <f>IFERROR(N487/W487, "--")</f>
        <v>1.6089321849770358E-6</v>
      </c>
      <c r="T487" s="205">
        <v>10</v>
      </c>
      <c r="U487" s="206">
        <v>10</v>
      </c>
      <c r="V487" s="206">
        <v>10</v>
      </c>
      <c r="W487" s="207">
        <v>10</v>
      </c>
    </row>
    <row r="488" spans="2:23" ht="15" thickBot="1">
      <c r="B488" s="201" t="s">
        <v>287</v>
      </c>
      <c r="C488" s="288" t="s">
        <v>74</v>
      </c>
      <c r="D488" s="288" t="s">
        <v>129</v>
      </c>
      <c r="E488" s="682"/>
      <c r="F488" s="682"/>
      <c r="G488" s="679"/>
      <c r="H488" s="654"/>
      <c r="I488" s="654"/>
      <c r="J488" s="654"/>
      <c r="K488" s="586"/>
      <c r="L488" s="656"/>
      <c r="M488" s="656"/>
      <c r="N488" s="652"/>
      <c r="O488" s="562"/>
      <c r="P488" s="589" t="str">
        <f>CONCATENATE("(APF ",U487,")")</f>
        <v>(APF 10)</v>
      </c>
      <c r="Q488" s="589" t="str">
        <f>CONCATENATE("(APF ",V487,")")</f>
        <v>(APF 10)</v>
      </c>
      <c r="R488" s="589" t="str">
        <f>CONCATENATE("(APF ",W487,")")</f>
        <v>(APF 10)</v>
      </c>
      <c r="T488" s="209" t="s">
        <v>134</v>
      </c>
      <c r="U488" s="210" t="s">
        <v>134</v>
      </c>
      <c r="V488" s="210" t="s">
        <v>134</v>
      </c>
      <c r="W488" s="211" t="s">
        <v>134</v>
      </c>
    </row>
    <row r="489" spans="2:23" ht="15" customHeight="1" thickBot="1">
      <c r="B489" s="201">
        <v>10</v>
      </c>
      <c r="C489" s="288" t="s">
        <v>70</v>
      </c>
      <c r="D489" s="288" t="s">
        <v>129</v>
      </c>
      <c r="E489" s="680" t="s">
        <v>285</v>
      </c>
      <c r="F489" s="680" t="s">
        <v>285</v>
      </c>
      <c r="G489" s="683" t="s">
        <v>289</v>
      </c>
      <c r="H489" s="653" t="s">
        <v>70</v>
      </c>
      <c r="I489" s="653" t="s">
        <v>108</v>
      </c>
      <c r="J489" s="657" t="s">
        <v>75</v>
      </c>
      <c r="K489" s="659"/>
      <c r="L489" s="655">
        <f>IFERROR(VLOOKUP($D489,$Y$9:$AB$9,2,FALSE)/IF($D489="Inhalation",IF($J489="Central Tendency",SUMIFS('Inhalation Exposure'!$O$5:$O$162,'Inhalation Exposure'!$B$5:$B$162,$B489,'Inhalation Exposure'!$D$5:$D$162,$C489),SUMIFS('Inhalation Exposure'!$N$5:$N$162,'Inhalation Exposure'!$B$5:$B$162,$B489,'Inhalation Exposure'!$D$5:$D$162,$C489))),"--")</f>
        <v>21.788537549407113</v>
      </c>
      <c r="M489" s="655">
        <f>IFERROR(VLOOKUP($D489,$Y$9:$AB$9,3,FALSE)/IF($D489="Inhalation",IF($J489="Central Tendency",SUMIFS('Inhalation Exposure'!$Q$5:$Q$162,'Inhalation Exposure'!$B$5:$B$162,$B489,'Inhalation Exposure'!$D$5:$D$162,$C489),SUMIFS('Inhalation Exposure'!$P$5:$P$162,'Inhalation Exposure'!$B$5:$B$162,$B489,'Inhalation Exposure'!$D$5:$D$162,$C489))),"--")</f>
        <v>23.32826086956522</v>
      </c>
      <c r="N489" s="651">
        <f>IFERROR(VLOOKUP($D489,$Y$9:$AB$9,4,FALSE)*IF($D489="Inhalation",IF($J489="Central Tendency",SUMIFS('Inhalation Exposure'!$S$5:$S$162,'Inhalation Exposure'!$B$5:$B$162,$B489,'Inhalation Exposure'!$D$5:$D$162,$C489),SUMIFS('Inhalation Exposure'!$R$5:$R$162,'Inhalation Exposure'!$B$5:$B$162,$B489,'Inhalation Exposure'!$D$5:$D$162,$C489))),"--")</f>
        <v>1.6908675799086757E-4</v>
      </c>
      <c r="O489" s="562"/>
      <c r="P489" s="553">
        <f>IFERROR(L489*U489, "--")</f>
        <v>217.88537549407113</v>
      </c>
      <c r="Q489" s="553">
        <f>IFERROR(M489*V489, "--")</f>
        <v>233.28260869565219</v>
      </c>
      <c r="R489" s="554">
        <f>IFERROR(N489/W489, "--")</f>
        <v>1.6908675799086757E-5</v>
      </c>
      <c r="T489" s="212">
        <v>10</v>
      </c>
      <c r="U489" s="213">
        <v>10</v>
      </c>
      <c r="V489" s="213">
        <v>10</v>
      </c>
      <c r="W489" s="214">
        <v>10</v>
      </c>
    </row>
    <row r="490" spans="2:23" ht="15" thickBot="1">
      <c r="B490" s="201">
        <v>10</v>
      </c>
      <c r="C490" s="288" t="s">
        <v>70</v>
      </c>
      <c r="D490" s="288" t="s">
        <v>129</v>
      </c>
      <c r="E490" s="681"/>
      <c r="F490" s="681"/>
      <c r="G490" s="678"/>
      <c r="H490" s="669"/>
      <c r="I490" s="669"/>
      <c r="J490" s="662"/>
      <c r="K490" s="660"/>
      <c r="L490" s="656"/>
      <c r="M490" s="656"/>
      <c r="N490" s="652"/>
      <c r="O490" s="562"/>
      <c r="P490" s="588" t="str">
        <f>CONCATENATE("(APF ",U489,")")</f>
        <v>(APF 10)</v>
      </c>
      <c r="Q490" s="588" t="str">
        <f>CONCATENATE("(APF ",V489,")")</f>
        <v>(APF 10)</v>
      </c>
      <c r="R490" s="588" t="str">
        <f>CONCATENATE("(APF ",W489,")")</f>
        <v>(APF 10)</v>
      </c>
      <c r="T490" s="216" t="s">
        <v>134</v>
      </c>
      <c r="U490" s="217" t="s">
        <v>134</v>
      </c>
      <c r="V490" s="217" t="s">
        <v>134</v>
      </c>
      <c r="W490" s="218" t="s">
        <v>134</v>
      </c>
    </row>
    <row r="491" spans="2:23" ht="15" thickBot="1">
      <c r="B491" s="201">
        <v>10</v>
      </c>
      <c r="C491" s="288" t="s">
        <v>70</v>
      </c>
      <c r="D491" s="288" t="s">
        <v>129</v>
      </c>
      <c r="E491" s="681"/>
      <c r="F491" s="681"/>
      <c r="G491" s="678"/>
      <c r="H491" s="669"/>
      <c r="I491" s="669"/>
      <c r="J491" s="657" t="s">
        <v>135</v>
      </c>
      <c r="K491" s="659"/>
      <c r="L491" s="655">
        <f>IFERROR(VLOOKUP($D491,$Y$9:$AB$9,2,FALSE)/IF($D491="Inhalation",IF($J491="Central Tendency",SUMIFS('Inhalation Exposure'!$O$5:$O$162,'Inhalation Exposure'!$B$5:$B$162,$B491,'Inhalation Exposure'!$D$5:$D$162,$C491),SUMIFS('Inhalation Exposure'!$N$5:$N$162,'Inhalation Exposure'!$B$5:$B$162,$B491,'Inhalation Exposure'!$D$5:$D$162,$C491))),"--")</f>
        <v>3.854895104895105</v>
      </c>
      <c r="M491" s="655">
        <f>IFERROR(VLOOKUP($D491,$Y$9:$AB$9,3,FALSE)/IF($D491="Inhalation",IF($J491="Central Tendency",SUMIFS('Inhalation Exposure'!$Q$5:$Q$162,'Inhalation Exposure'!$B$5:$B$162,$B491,'Inhalation Exposure'!$D$5:$D$162,$C491),SUMIFS('Inhalation Exposure'!$P$5:$P$162,'Inhalation Exposure'!$B$5:$B$162,$B491,'Inhalation Exposure'!$D$5:$D$162,$C491))),"--")</f>
        <v>4.1273076923076921</v>
      </c>
      <c r="N491" s="651">
        <f>IFERROR(VLOOKUP($D491,$Y$9:$AB$9,4,FALSE)*IF($D491="Inhalation",IF($J491="Central Tendency",SUMIFS('Inhalation Exposure'!$S$5:$S$162,'Inhalation Exposure'!$B$5:$B$162,$B491,'Inhalation Exposure'!$D$5:$D$162,$C491),SUMIFS('Inhalation Exposure'!$R$5:$R$162,'Inhalation Exposure'!$B$5:$B$162,$B491,'Inhalation Exposure'!$D$5:$D$162,$C491))),"--")</f>
        <v>1.2331713065252615E-3</v>
      </c>
      <c r="O491" s="562"/>
      <c r="P491" s="553">
        <f>IFERROR(L491*U491, "--")</f>
        <v>38.548951048951054</v>
      </c>
      <c r="Q491" s="553">
        <f>IFERROR(M491*V491, "--")</f>
        <v>41.273076923076921</v>
      </c>
      <c r="R491" s="554">
        <f>IFERROR(N491/W491, "--")</f>
        <v>4.9326852261010457E-5</v>
      </c>
      <c r="T491" s="205">
        <v>10</v>
      </c>
      <c r="U491" s="206">
        <v>10</v>
      </c>
      <c r="V491" s="206">
        <v>10</v>
      </c>
      <c r="W491" s="207">
        <v>25</v>
      </c>
    </row>
    <row r="492" spans="2:23" ht="15" thickBot="1">
      <c r="B492" s="201">
        <v>10</v>
      </c>
      <c r="C492" s="288" t="s">
        <v>70</v>
      </c>
      <c r="D492" s="288" t="s">
        <v>129</v>
      </c>
      <c r="E492" s="681"/>
      <c r="F492" s="681"/>
      <c r="G492" s="678"/>
      <c r="H492" s="669"/>
      <c r="I492" s="670"/>
      <c r="J492" s="658"/>
      <c r="K492" s="660"/>
      <c r="L492" s="656"/>
      <c r="M492" s="656"/>
      <c r="N492" s="652"/>
      <c r="O492" s="562"/>
      <c r="P492" s="589" t="str">
        <f>CONCATENATE("(APF ",U491,")")</f>
        <v>(APF 10)</v>
      </c>
      <c r="Q492" s="589" t="str">
        <f>CONCATENATE("(APF ",V491,")")</f>
        <v>(APF 10)</v>
      </c>
      <c r="R492" s="589" t="str">
        <f>CONCATENATE("(APF ",W491,")")</f>
        <v>(APF 25)</v>
      </c>
      <c r="T492" s="209" t="s">
        <v>134</v>
      </c>
      <c r="U492" s="210" t="s">
        <v>134</v>
      </c>
      <c r="V492" s="210" t="s">
        <v>134</v>
      </c>
      <c r="W492" s="211" t="s">
        <v>134</v>
      </c>
    </row>
    <row r="493" spans="2:23" ht="15.6" thickTop="1" thickBot="1">
      <c r="B493" s="201">
        <v>10</v>
      </c>
      <c r="C493" s="288" t="s">
        <v>74</v>
      </c>
      <c r="D493" s="288" t="s">
        <v>129</v>
      </c>
      <c r="E493" s="681"/>
      <c r="F493" s="681"/>
      <c r="G493" s="678"/>
      <c r="H493" s="668" t="s">
        <v>74</v>
      </c>
      <c r="I493" s="668" t="s">
        <v>108</v>
      </c>
      <c r="J493" s="668" t="s">
        <v>75</v>
      </c>
      <c r="K493" s="659"/>
      <c r="L493" s="655">
        <f>IFERROR(VLOOKUP($D493,$Y$9:$AB$9,2,FALSE)/IF($D493="Inhalation",IF($J493="Central Tendency",SUMIFS('Inhalation Exposure'!$O$5:$O$162,'Inhalation Exposure'!$B$5:$B$162,$B493,'Inhalation Exposure'!$D$5:$D$162,$C493),SUMIFS('Inhalation Exposure'!$N$5:$N$162,'Inhalation Exposure'!$B$5:$B$162,$B493,'Inhalation Exposure'!$D$5:$D$162,$C493))),"--")</f>
        <v>21.788537549407113</v>
      </c>
      <c r="M493" s="655">
        <f>IFERROR(VLOOKUP($D493,$Y$9:$AB$9,3,FALSE)/IF($D493="Inhalation",IF($J493="Central Tendency",SUMIFS('Inhalation Exposure'!$Q$5:$Q$162,'Inhalation Exposure'!$B$5:$B$162,$B493,'Inhalation Exposure'!$D$5:$D$162,$C493),SUMIFS('Inhalation Exposure'!$P$5:$P$162,'Inhalation Exposure'!$B$5:$B$162,$B493,'Inhalation Exposure'!$D$5:$D$162,$C493))),"--")</f>
        <v>23.32826086956522</v>
      </c>
      <c r="N493" s="651">
        <f>IFERROR(VLOOKUP($D493,$Y$9:$AB$9,4,FALSE)*IF($D493="Inhalation",IF($J493="Central Tendency",SUMIFS('Inhalation Exposure'!$S$5:$S$162,'Inhalation Exposure'!$B$5:$B$162,$B493,'Inhalation Exposure'!$D$5:$D$162,$C493),SUMIFS('Inhalation Exposure'!$R$5:$R$162,'Inhalation Exposure'!$B$5:$B$162,$B493,'Inhalation Exposure'!$D$5:$D$162,$C493))),"--")</f>
        <v>1.6908675799086757E-4</v>
      </c>
      <c r="O493" s="562"/>
      <c r="P493" s="553">
        <f>IFERROR(L493*U493, "--")</f>
        <v>217.88537549407113</v>
      </c>
      <c r="Q493" s="553">
        <f>IFERROR(M493*V493, "--")</f>
        <v>233.28260869565219</v>
      </c>
      <c r="R493" s="554">
        <f>IFERROR(N493/W493, "--")</f>
        <v>1.6908675799086757E-5</v>
      </c>
      <c r="T493" s="212">
        <v>10</v>
      </c>
      <c r="U493" s="213">
        <v>10</v>
      </c>
      <c r="V493" s="213">
        <v>10</v>
      </c>
      <c r="W493" s="214">
        <v>10</v>
      </c>
    </row>
    <row r="494" spans="2:23" ht="15" thickBot="1">
      <c r="B494" s="201">
        <v>10</v>
      </c>
      <c r="C494" s="288" t="s">
        <v>74</v>
      </c>
      <c r="D494" s="288" t="s">
        <v>129</v>
      </c>
      <c r="E494" s="681"/>
      <c r="F494" s="681"/>
      <c r="G494" s="678"/>
      <c r="H494" s="669"/>
      <c r="I494" s="669"/>
      <c r="J494" s="654"/>
      <c r="K494" s="666"/>
      <c r="L494" s="656"/>
      <c r="M494" s="656"/>
      <c r="N494" s="652"/>
      <c r="O494" s="562"/>
      <c r="P494" s="588" t="str">
        <f>CONCATENATE("(APF ",U493,")")</f>
        <v>(APF 10)</v>
      </c>
      <c r="Q494" s="588" t="str">
        <f>CONCATENATE("(APF ",V493,")")</f>
        <v>(APF 10)</v>
      </c>
      <c r="R494" s="588" t="str">
        <f>CONCATENATE("(APF ",W493,")")</f>
        <v>(APF 10)</v>
      </c>
      <c r="T494" s="216" t="s">
        <v>134</v>
      </c>
      <c r="U494" s="217" t="s">
        <v>134</v>
      </c>
      <c r="V494" s="217" t="s">
        <v>134</v>
      </c>
      <c r="W494" s="218" t="s">
        <v>134</v>
      </c>
    </row>
    <row r="495" spans="2:23" ht="15" thickBot="1">
      <c r="B495" s="201">
        <v>10</v>
      </c>
      <c r="C495" s="288" t="s">
        <v>74</v>
      </c>
      <c r="D495" s="288" t="s">
        <v>129</v>
      </c>
      <c r="E495" s="681"/>
      <c r="F495" s="681"/>
      <c r="G495" s="678"/>
      <c r="H495" s="669"/>
      <c r="I495" s="669"/>
      <c r="J495" s="653" t="s">
        <v>135</v>
      </c>
      <c r="K495" s="666"/>
      <c r="L495" s="655">
        <f>IFERROR(VLOOKUP($D495,$Y$9:$AB$9,2,FALSE)/IF($D495="Inhalation",IF($J495="Central Tendency",SUMIFS('Inhalation Exposure'!$O$5:$O$162,'Inhalation Exposure'!$B$5:$B$162,$B495,'Inhalation Exposure'!$D$5:$D$162,$C495),SUMIFS('Inhalation Exposure'!$N$5:$N$162,'Inhalation Exposure'!$B$5:$B$162,$B495,'Inhalation Exposure'!$D$5:$D$162,$C495))),"--")</f>
        <v>21.788537549407113</v>
      </c>
      <c r="M495" s="655">
        <f>IFERROR(VLOOKUP($D495,$Y$9:$AB$9,3,FALSE)/IF($D495="Inhalation",IF($J495="Central Tendency",SUMIFS('Inhalation Exposure'!$Q$5:$Q$162,'Inhalation Exposure'!$B$5:$B$162,$B495,'Inhalation Exposure'!$D$5:$D$162,$C495),SUMIFS('Inhalation Exposure'!$P$5:$P$162,'Inhalation Exposure'!$B$5:$B$162,$B495,'Inhalation Exposure'!$D$5:$D$162,$C495))),"--")</f>
        <v>23.32826086956522</v>
      </c>
      <c r="N495" s="651">
        <f>IFERROR(VLOOKUP($D495,$Y$9:$AB$9,4,FALSE)*IF($D495="Inhalation",IF($J495="Central Tendency",SUMIFS('Inhalation Exposure'!$S$5:$S$162,'Inhalation Exposure'!$B$5:$B$162,$B495,'Inhalation Exposure'!$D$5:$D$162,$C495),SUMIFS('Inhalation Exposure'!$R$5:$R$162,'Inhalation Exposure'!$B$5:$B$162,$B495,'Inhalation Exposure'!$D$5:$D$162,$C495))),"--")</f>
        <v>2.181764619237001E-4</v>
      </c>
      <c r="O495" s="562"/>
      <c r="P495" s="553">
        <f>IFERROR(L495*U495, "--")</f>
        <v>217.88537549407113</v>
      </c>
      <c r="Q495" s="553">
        <f>IFERROR(M495*V495, "--")</f>
        <v>233.28260869565219</v>
      </c>
      <c r="R495" s="554">
        <f>IFERROR(N495/W495, "--")</f>
        <v>2.181764619237001E-5</v>
      </c>
      <c r="T495" s="205">
        <v>10</v>
      </c>
      <c r="U495" s="206">
        <v>10</v>
      </c>
      <c r="V495" s="206">
        <v>10</v>
      </c>
      <c r="W495" s="207">
        <v>10</v>
      </c>
    </row>
    <row r="496" spans="2:23" ht="15" thickBot="1">
      <c r="B496" s="201">
        <v>10</v>
      </c>
      <c r="C496" s="288" t="s">
        <v>74</v>
      </c>
      <c r="D496" s="288" t="s">
        <v>129</v>
      </c>
      <c r="E496" s="681"/>
      <c r="F496" s="681"/>
      <c r="G496" s="678"/>
      <c r="H496" s="654"/>
      <c r="I496" s="654"/>
      <c r="J496" s="654"/>
      <c r="K496" s="660"/>
      <c r="L496" s="656"/>
      <c r="M496" s="656"/>
      <c r="N496" s="652"/>
      <c r="O496" s="562"/>
      <c r="P496" s="589" t="str">
        <f>CONCATENATE("(APF ",U495,")")</f>
        <v>(APF 10)</v>
      </c>
      <c r="Q496" s="589" t="str">
        <f>CONCATENATE("(APF ",V495,")")</f>
        <v>(APF 10)</v>
      </c>
      <c r="R496" s="589" t="str">
        <f>CONCATENATE("(APF ",W495,")")</f>
        <v>(APF 10)</v>
      </c>
      <c r="T496" s="209" t="s">
        <v>134</v>
      </c>
      <c r="U496" s="210" t="s">
        <v>134</v>
      </c>
      <c r="V496" s="210" t="s">
        <v>134</v>
      </c>
      <c r="W496" s="211" t="s">
        <v>134</v>
      </c>
    </row>
    <row r="497" spans="2:23" ht="15" thickBot="1">
      <c r="B497" s="201" t="s">
        <v>290</v>
      </c>
      <c r="C497" s="288" t="s">
        <v>70</v>
      </c>
      <c r="D497" s="288" t="s">
        <v>129</v>
      </c>
      <c r="E497" s="681"/>
      <c r="F497" s="681"/>
      <c r="G497" s="683" t="s">
        <v>291</v>
      </c>
      <c r="H497" s="653" t="s">
        <v>70</v>
      </c>
      <c r="I497" s="653" t="s">
        <v>108</v>
      </c>
      <c r="J497" s="657" t="s">
        <v>75</v>
      </c>
      <c r="K497" s="659"/>
      <c r="L497" s="655">
        <f>IFERROR(VLOOKUP($D497,$Y$9:$AB$9,2,FALSE)/IF($D497="Inhalation",IF($J497="Central Tendency",SUMIFS('Inhalation Exposure'!$O$5:$O$164,'Inhalation Exposure'!$B$5:$B$164,$B497,'Inhalation Exposure'!$D$5:$D$164,$C497),SUMIFS('Inhalation Exposure'!$N$5:$N$164,'Inhalation Exposure'!$B$5:$B$164,$B497,'Inhalation Exposure'!$D$5:$D$164,$C497))),"--")</f>
        <v>295.45968919064052</v>
      </c>
      <c r="M497" s="655">
        <f>IFERROR(VLOOKUP($D497,$Y$9:$AB$9,3,FALSE)/IF($D497="Inhalation",IF($J497="Central Tendency",SUMIFS('Inhalation Exposure'!$Q$5:$Q$164,'Inhalation Exposure'!$B$5:$B$164,$B497,'Inhalation Exposure'!$D$5:$D$164,$C497),SUMIFS('Inhalation Exposure'!$P$5:$P$164,'Inhalation Exposure'!$B$5:$B$164,$B497,'Inhalation Exposure'!$D$5:$D$164,$C497))),"--")</f>
        <v>316.33884056011249</v>
      </c>
      <c r="N497" s="651">
        <f>IFERROR(VLOOKUP($D497,$Y$9:$AB$9,4,FALSE)*IF($D497="Inhalation",IF($J497="Central Tendency",SUMIFS('Inhalation Exposure'!$S$5:$S$164,'Inhalation Exposure'!$B$5:$B$164,$B497,'Inhalation Exposure'!$D$5:$D$164,$C497),SUMIFS('Inhalation Exposure'!$R$5:$R$164,'Inhalation Exposure'!$B$5:$B$164,$B497,'Inhalation Exposure'!$D$5:$D$164,$C497))),"--")</f>
        <v>1.2469224433572027E-5</v>
      </c>
      <c r="O497" s="562"/>
      <c r="P497" s="553">
        <f>IFERROR(L497*U497, "--")</f>
        <v>2954.5968919064053</v>
      </c>
      <c r="Q497" s="553">
        <f>IFERROR(M497*V497, "--")</f>
        <v>3163.3884056011248</v>
      </c>
      <c r="R497" s="554">
        <f>IFERROR(N497/W497, "--")</f>
        <v>1.2469224433572028E-6</v>
      </c>
      <c r="T497" s="212">
        <v>10</v>
      </c>
      <c r="U497" s="213">
        <v>10</v>
      </c>
      <c r="V497" s="213">
        <v>10</v>
      </c>
      <c r="W497" s="214">
        <v>10</v>
      </c>
    </row>
    <row r="498" spans="2:23" ht="15" thickBot="1">
      <c r="B498" s="201" t="s">
        <v>290</v>
      </c>
      <c r="C498" s="288" t="s">
        <v>70</v>
      </c>
      <c r="D498" s="288" t="s">
        <v>129</v>
      </c>
      <c r="E498" s="681"/>
      <c r="F498" s="681"/>
      <c r="G498" s="678"/>
      <c r="H498" s="669"/>
      <c r="I498" s="669"/>
      <c r="J498" s="662"/>
      <c r="K498" s="660"/>
      <c r="L498" s="656"/>
      <c r="M498" s="656"/>
      <c r="N498" s="652"/>
      <c r="O498" s="562"/>
      <c r="P498" s="588" t="str">
        <f>CONCATENATE("(APF ",U497,")")</f>
        <v>(APF 10)</v>
      </c>
      <c r="Q498" s="588" t="str">
        <f>CONCATENATE("(APF ",V497,")")</f>
        <v>(APF 10)</v>
      </c>
      <c r="R498" s="588" t="str">
        <f>CONCATENATE("(APF ",W497,")")</f>
        <v>(APF 10)</v>
      </c>
      <c r="T498" s="216" t="s">
        <v>134</v>
      </c>
      <c r="U498" s="217" t="s">
        <v>134</v>
      </c>
      <c r="V498" s="217" t="s">
        <v>134</v>
      </c>
      <c r="W498" s="218" t="s">
        <v>134</v>
      </c>
    </row>
    <row r="499" spans="2:23" ht="15" customHeight="1" thickBot="1">
      <c r="B499" s="201" t="s">
        <v>290</v>
      </c>
      <c r="C499" s="288" t="s">
        <v>70</v>
      </c>
      <c r="D499" s="288" t="s">
        <v>129</v>
      </c>
      <c r="E499" s="681"/>
      <c r="F499" s="681"/>
      <c r="G499" s="678"/>
      <c r="H499" s="669"/>
      <c r="I499" s="669"/>
      <c r="J499" s="657" t="s">
        <v>135</v>
      </c>
      <c r="K499" s="659"/>
      <c r="L499" s="655">
        <f>IFERROR(VLOOKUP($D499,$Y$9:$AB$9,2,FALSE)/IF($D499="Inhalation",IF($J499="Central Tendency",SUMIFS('Inhalation Exposure'!$O$5:$O$164,'Inhalation Exposure'!$B$5:$B$164,$B499,'Inhalation Exposure'!$D$5:$D$164,$C499),SUMIFS('Inhalation Exposure'!$N$5:$N$164,'Inhalation Exposure'!$B$5:$B$164,$B499,'Inhalation Exposure'!$D$5:$D$164,$C499))),"--")</f>
        <v>52.005005295194195</v>
      </c>
      <c r="M499" s="655">
        <f>IFERROR(VLOOKUP($D499,$Y$9:$AB$9,3,FALSE)/IF($D499="Inhalation",IF($J499="Central Tendency",SUMIFS('Inhalation Exposure'!$Q$5:$Q$164,'Inhalation Exposure'!$B$5:$B$164,$B499,'Inhalation Exposure'!$D$5:$D$164,$C499),SUMIFS('Inhalation Exposure'!$P$5:$P$164,'Inhalation Exposure'!$B$5:$B$164,$B499,'Inhalation Exposure'!$D$5:$D$164,$C499))),"--")</f>
        <v>55.680025669387909</v>
      </c>
      <c r="N499" s="651">
        <f>IFERROR(VLOOKUP($D499,$Y$9:$AB$9,4,FALSE)*IF($D499="Inhalation",IF($J499="Central Tendency",SUMIFS('Inhalation Exposure'!$S$5:$S$164,'Inhalation Exposure'!$B$5:$B$164,$B499,'Inhalation Exposure'!$D$5:$D$164,$C499),SUMIFS('Inhalation Exposure'!$R$5:$R$164,'Inhalation Exposure'!$B$5:$B$164,$B499,'Inhalation Exposure'!$D$5:$D$164,$C499))),"--")</f>
        <v>9.1409394269605576E-5</v>
      </c>
      <c r="O499" s="562"/>
      <c r="P499" s="553">
        <f>IFERROR(L499*U499, "--")</f>
        <v>520.05005295194201</v>
      </c>
      <c r="Q499" s="553">
        <f>IFERROR(M499*V499, "--")</f>
        <v>556.80025669387908</v>
      </c>
      <c r="R499" s="554">
        <f>IFERROR(N499/W499, "--")</f>
        <v>9.1409394269605579E-6</v>
      </c>
      <c r="T499" s="205">
        <v>10</v>
      </c>
      <c r="U499" s="206">
        <v>10</v>
      </c>
      <c r="V499" s="206">
        <v>10</v>
      </c>
      <c r="W499" s="207">
        <v>10</v>
      </c>
    </row>
    <row r="500" spans="2:23" ht="15" thickBot="1">
      <c r="B500" s="201" t="s">
        <v>290</v>
      </c>
      <c r="C500" s="288" t="s">
        <v>70</v>
      </c>
      <c r="D500" s="288" t="s">
        <v>129</v>
      </c>
      <c r="E500" s="681"/>
      <c r="F500" s="681"/>
      <c r="G500" s="678"/>
      <c r="H500" s="669"/>
      <c r="I500" s="670"/>
      <c r="J500" s="658"/>
      <c r="K500" s="660"/>
      <c r="L500" s="656"/>
      <c r="M500" s="656"/>
      <c r="N500" s="652"/>
      <c r="O500" s="562"/>
      <c r="P500" s="589" t="str">
        <f>CONCATENATE("(APF ",U499,")")</f>
        <v>(APF 10)</v>
      </c>
      <c r="Q500" s="589" t="str">
        <f>CONCATENATE("(APF ",V499,")")</f>
        <v>(APF 10)</v>
      </c>
      <c r="R500" s="589" t="str">
        <f>CONCATENATE("(APF ",W499,")")</f>
        <v>(APF 10)</v>
      </c>
      <c r="T500" s="209" t="s">
        <v>134</v>
      </c>
      <c r="U500" s="210" t="s">
        <v>134</v>
      </c>
      <c r="V500" s="210" t="s">
        <v>134</v>
      </c>
      <c r="W500" s="211" t="s">
        <v>134</v>
      </c>
    </row>
    <row r="501" spans="2:23" ht="15.6" thickTop="1" thickBot="1">
      <c r="B501" s="201" t="s">
        <v>290</v>
      </c>
      <c r="C501" s="288" t="s">
        <v>74</v>
      </c>
      <c r="D501" s="288" t="s">
        <v>129</v>
      </c>
      <c r="E501" s="681"/>
      <c r="F501" s="681"/>
      <c r="G501" s="678"/>
      <c r="H501" s="668" t="s">
        <v>74</v>
      </c>
      <c r="I501" s="668" t="s">
        <v>108</v>
      </c>
      <c r="J501" s="668" t="s">
        <v>75</v>
      </c>
      <c r="K501" s="659"/>
      <c r="L501" s="655">
        <f>IFERROR(VLOOKUP($D501,$Y$9:$AB$9,2,FALSE)/IF($D501="Inhalation",IF($J501="Central Tendency",SUMIFS('Inhalation Exposure'!$O$5:$O$164,'Inhalation Exposure'!$B$5:$B$164,$B501,'Inhalation Exposure'!$D$5:$D$164,$C501),SUMIFS('Inhalation Exposure'!$N$5:$N$164,'Inhalation Exposure'!$B$5:$B$164,$B501,'Inhalation Exposure'!$D$5:$D$164,$C501))),"--")</f>
        <v>295.45968919064052</v>
      </c>
      <c r="M501" s="655">
        <f>IFERROR(VLOOKUP($D501,$Y$9:$AB$9,3,FALSE)/IF($D501="Inhalation",IF($J501="Central Tendency",SUMIFS('Inhalation Exposure'!$Q$5:$Q$164,'Inhalation Exposure'!$B$5:$B$164,$B501,'Inhalation Exposure'!$D$5:$D$164,$C501),SUMIFS('Inhalation Exposure'!$P$5:$P$164,'Inhalation Exposure'!$B$5:$B$164,$B501,'Inhalation Exposure'!$D$5:$D$164,$C501))),"--")</f>
        <v>316.33884056011249</v>
      </c>
      <c r="N501" s="651">
        <f>IFERROR(VLOOKUP($D501,$Y$9:$AB$9,4,FALSE)*IF($D501="Inhalation",IF($J501="Central Tendency",SUMIFS('Inhalation Exposure'!$S$5:$S$164,'Inhalation Exposure'!$B$5:$B$164,$B501,'Inhalation Exposure'!$D$5:$D$164,$C501),SUMIFS('Inhalation Exposure'!$R$5:$R$164,'Inhalation Exposure'!$B$5:$B$164,$B501,'Inhalation Exposure'!$D$5:$D$164,$C501))),"--")</f>
        <v>1.2469224433572027E-5</v>
      </c>
      <c r="O501" s="562"/>
      <c r="P501" s="553">
        <f>IFERROR(L501*U501, "--")</f>
        <v>2954.5968919064053</v>
      </c>
      <c r="Q501" s="553">
        <f>IFERROR(M501*V501, "--")</f>
        <v>3163.3884056011248</v>
      </c>
      <c r="R501" s="554">
        <f>IFERROR(N501/W501, "--")</f>
        <v>1.2469224433572028E-6</v>
      </c>
      <c r="T501" s="212">
        <v>10</v>
      </c>
      <c r="U501" s="213">
        <v>10</v>
      </c>
      <c r="V501" s="213">
        <v>10</v>
      </c>
      <c r="W501" s="214">
        <v>10</v>
      </c>
    </row>
    <row r="502" spans="2:23" ht="15" thickBot="1">
      <c r="B502" s="201" t="s">
        <v>290</v>
      </c>
      <c r="C502" s="288" t="s">
        <v>74</v>
      </c>
      <c r="D502" s="288" t="s">
        <v>129</v>
      </c>
      <c r="E502" s="681"/>
      <c r="F502" s="681"/>
      <c r="G502" s="678"/>
      <c r="H502" s="669"/>
      <c r="I502" s="669"/>
      <c r="J502" s="654"/>
      <c r="K502" s="666"/>
      <c r="L502" s="656"/>
      <c r="M502" s="656"/>
      <c r="N502" s="652"/>
      <c r="O502" s="562"/>
      <c r="P502" s="588" t="str">
        <f>CONCATENATE("(APF ",U501,")")</f>
        <v>(APF 10)</v>
      </c>
      <c r="Q502" s="588" t="str">
        <f>CONCATENATE("(APF ",V501,")")</f>
        <v>(APF 10)</v>
      </c>
      <c r="R502" s="588" t="str">
        <f>CONCATENATE("(APF ",W501,")")</f>
        <v>(APF 10)</v>
      </c>
      <c r="T502" s="216" t="s">
        <v>134</v>
      </c>
      <c r="U502" s="217" t="s">
        <v>134</v>
      </c>
      <c r="V502" s="217" t="s">
        <v>134</v>
      </c>
      <c r="W502" s="218" t="s">
        <v>134</v>
      </c>
    </row>
    <row r="503" spans="2:23" ht="15" thickBot="1">
      <c r="B503" s="201" t="s">
        <v>290</v>
      </c>
      <c r="C503" s="288" t="s">
        <v>74</v>
      </c>
      <c r="D503" s="288" t="s">
        <v>129</v>
      </c>
      <c r="E503" s="681"/>
      <c r="F503" s="681"/>
      <c r="G503" s="678"/>
      <c r="H503" s="669"/>
      <c r="I503" s="669"/>
      <c r="J503" s="653" t="s">
        <v>135</v>
      </c>
      <c r="K503" s="666"/>
      <c r="L503" s="655">
        <f>IFERROR(VLOOKUP($D503,$Y$9:$AB$9,2,FALSE)/IF($D503="Inhalation",IF($J503="Central Tendency",SUMIFS('Inhalation Exposure'!$O$5:$O$164,'Inhalation Exposure'!$B$5:$B$164,$B503,'Inhalation Exposure'!$D$5:$D$164,$C503),SUMIFS('Inhalation Exposure'!$N$5:$N$164,'Inhalation Exposure'!$B$5:$B$164,$B503,'Inhalation Exposure'!$D$5:$D$164,$C503))),"--")</f>
        <v>295.45968919064052</v>
      </c>
      <c r="M503" s="655">
        <f>IFERROR(VLOOKUP($D503,$Y$9:$AB$9,3,FALSE)/IF($D503="Inhalation",IF($J503="Central Tendency",SUMIFS('Inhalation Exposure'!$Q$5:$Q$164,'Inhalation Exposure'!$B$5:$B$164,$B503,'Inhalation Exposure'!$D$5:$D$164,$C503),SUMIFS('Inhalation Exposure'!$P$5:$P$164,'Inhalation Exposure'!$B$5:$B$164,$B503,'Inhalation Exposure'!$D$5:$D$164,$C503))),"--")</f>
        <v>316.33884056011249</v>
      </c>
      <c r="N503" s="651">
        <f>IFERROR(VLOOKUP($D503,$Y$9:$AB$9,4,FALSE)*IF($D503="Inhalation",IF($J503="Central Tendency",SUMIFS('Inhalation Exposure'!$S$5:$S$164,'Inhalation Exposure'!$B$5:$B$164,$B503,'Inhalation Exposure'!$D$5:$D$164,$C503),SUMIFS('Inhalation Exposure'!$R$5:$R$164,'Inhalation Exposure'!$B$5:$B$164,$B503,'Inhalation Exposure'!$D$5:$D$164,$C503))),"--")</f>
        <v>1.6089321849770357E-5</v>
      </c>
      <c r="O503" s="562"/>
      <c r="P503" s="553">
        <f>IFERROR(L503*U503, "--")</f>
        <v>2954.5968919064053</v>
      </c>
      <c r="Q503" s="553">
        <f>IFERROR(M503*V503, "--")</f>
        <v>3163.3884056011248</v>
      </c>
      <c r="R503" s="554">
        <f>IFERROR(N503/W503, "--")</f>
        <v>1.6089321849770358E-6</v>
      </c>
      <c r="T503" s="212">
        <v>10</v>
      </c>
      <c r="U503" s="213">
        <v>10</v>
      </c>
      <c r="V503" s="213">
        <v>10</v>
      </c>
      <c r="W503" s="214">
        <v>10</v>
      </c>
    </row>
    <row r="504" spans="2:23" ht="15" thickBot="1">
      <c r="B504" s="201" t="s">
        <v>290</v>
      </c>
      <c r="C504" s="288" t="s">
        <v>74</v>
      </c>
      <c r="D504" s="288" t="s">
        <v>129</v>
      </c>
      <c r="E504" s="682"/>
      <c r="F504" s="682"/>
      <c r="G504" s="679"/>
      <c r="H504" s="654"/>
      <c r="I504" s="654"/>
      <c r="J504" s="654"/>
      <c r="K504" s="660"/>
      <c r="L504" s="656"/>
      <c r="M504" s="656"/>
      <c r="N504" s="652"/>
      <c r="O504" s="562"/>
      <c r="P504" s="589" t="str">
        <f>CONCATENATE("(APF ",U503,")")</f>
        <v>(APF 10)</v>
      </c>
      <c r="Q504" s="589" t="str">
        <f>CONCATENATE("(APF ",V503,")")</f>
        <v>(APF 10)</v>
      </c>
      <c r="R504" s="589" t="str">
        <f>CONCATENATE("(APF ",W503,")")</f>
        <v>(APF 10)</v>
      </c>
      <c r="T504" s="216" t="s">
        <v>134</v>
      </c>
      <c r="U504" s="217" t="s">
        <v>134</v>
      </c>
      <c r="V504" s="217" t="s">
        <v>134</v>
      </c>
      <c r="W504" s="218" t="s">
        <v>134</v>
      </c>
    </row>
  </sheetData>
  <sheetProtection sheet="1" objects="1" scenarios="1" formatCells="0" formatColumns="0" formatRows="0"/>
  <mergeCells count="1429">
    <mergeCell ref="N501:N502"/>
    <mergeCell ref="L503:L504"/>
    <mergeCell ref="M503:M504"/>
    <mergeCell ref="N503:N504"/>
    <mergeCell ref="H497:H500"/>
    <mergeCell ref="I497:I500"/>
    <mergeCell ref="J497:J498"/>
    <mergeCell ref="K497:K498"/>
    <mergeCell ref="J499:J500"/>
    <mergeCell ref="K499:K500"/>
    <mergeCell ref="H501:H504"/>
    <mergeCell ref="I501:I504"/>
    <mergeCell ref="J501:J502"/>
    <mergeCell ref="K501:K504"/>
    <mergeCell ref="J503:J504"/>
    <mergeCell ref="E473:E488"/>
    <mergeCell ref="F473:F488"/>
    <mergeCell ref="G481:G488"/>
    <mergeCell ref="H481:H484"/>
    <mergeCell ref="G489:G496"/>
    <mergeCell ref="E489:E504"/>
    <mergeCell ref="F489:F504"/>
    <mergeCell ref="G497:G504"/>
    <mergeCell ref="M487:M488"/>
    <mergeCell ref="N487:N488"/>
    <mergeCell ref="L501:L502"/>
    <mergeCell ref="M501:M502"/>
    <mergeCell ref="H489:H492"/>
    <mergeCell ref="I489:I492"/>
    <mergeCell ref="L489:L490"/>
    <mergeCell ref="J491:J492"/>
    <mergeCell ref="K491:K492"/>
    <mergeCell ref="M281:M282"/>
    <mergeCell ref="N281:N282"/>
    <mergeCell ref="M283:M284"/>
    <mergeCell ref="N283:N284"/>
    <mergeCell ref="M285:M286"/>
    <mergeCell ref="N285:N286"/>
    <mergeCell ref="M287:M288"/>
    <mergeCell ref="N287:N288"/>
    <mergeCell ref="K281:K282"/>
    <mergeCell ref="K283:K284"/>
    <mergeCell ref="K285:K286"/>
    <mergeCell ref="K287:K288"/>
    <mergeCell ref="L497:L498"/>
    <mergeCell ref="M497:M498"/>
    <mergeCell ref="N497:N498"/>
    <mergeCell ref="L499:L500"/>
    <mergeCell ref="M499:M500"/>
    <mergeCell ref="N499:N500"/>
    <mergeCell ref="M493:M494"/>
    <mergeCell ref="N461:N462"/>
    <mergeCell ref="L437:L438"/>
    <mergeCell ref="M437:M438"/>
    <mergeCell ref="N437:N438"/>
    <mergeCell ref="N427:N428"/>
    <mergeCell ref="L425:L426"/>
    <mergeCell ref="M425:M426"/>
    <mergeCell ref="M481:M482"/>
    <mergeCell ref="N481:N482"/>
    <mergeCell ref="M483:M484"/>
    <mergeCell ref="N483:N484"/>
    <mergeCell ref="M485:M486"/>
    <mergeCell ref="N485:N486"/>
    <mergeCell ref="L281:L282"/>
    <mergeCell ref="L283:L284"/>
    <mergeCell ref="L285:L286"/>
    <mergeCell ref="L287:L288"/>
    <mergeCell ref="L481:L482"/>
    <mergeCell ref="L483:L484"/>
    <mergeCell ref="L485:L486"/>
    <mergeCell ref="L487:L488"/>
    <mergeCell ref="I461:I464"/>
    <mergeCell ref="J461:J462"/>
    <mergeCell ref="L461:L462"/>
    <mergeCell ref="L445:L446"/>
    <mergeCell ref="K433:K434"/>
    <mergeCell ref="L433:L434"/>
    <mergeCell ref="H425:H428"/>
    <mergeCell ref="H429:H432"/>
    <mergeCell ref="J425:J426"/>
    <mergeCell ref="J421:J422"/>
    <mergeCell ref="J423:J424"/>
    <mergeCell ref="H441:H444"/>
    <mergeCell ref="I441:I444"/>
    <mergeCell ref="I481:I484"/>
    <mergeCell ref="J481:J482"/>
    <mergeCell ref="J483:J484"/>
    <mergeCell ref="H485:H488"/>
    <mergeCell ref="I485:I488"/>
    <mergeCell ref="J485:J486"/>
    <mergeCell ref="J487:J488"/>
    <mergeCell ref="L401:L402"/>
    <mergeCell ref="L383:L384"/>
    <mergeCell ref="H377:H380"/>
    <mergeCell ref="I377:I380"/>
    <mergeCell ref="N145:N146"/>
    <mergeCell ref="L147:L148"/>
    <mergeCell ref="M147:M148"/>
    <mergeCell ref="N147:N148"/>
    <mergeCell ref="L149:L150"/>
    <mergeCell ref="M149:M150"/>
    <mergeCell ref="N149:N150"/>
    <mergeCell ref="L151:L152"/>
    <mergeCell ref="M151:M152"/>
    <mergeCell ref="N151:N152"/>
    <mergeCell ref="E281:E288"/>
    <mergeCell ref="F281:F288"/>
    <mergeCell ref="G281:G288"/>
    <mergeCell ref="H281:H284"/>
    <mergeCell ref="I281:I284"/>
    <mergeCell ref="J281:J282"/>
    <mergeCell ref="J283:J284"/>
    <mergeCell ref="H285:H288"/>
    <mergeCell ref="I285:I288"/>
    <mergeCell ref="J285:J286"/>
    <mergeCell ref="J287:J288"/>
    <mergeCell ref="E137:E152"/>
    <mergeCell ref="F137:F152"/>
    <mergeCell ref="G145:G152"/>
    <mergeCell ref="H145:H148"/>
    <mergeCell ref="H149:H152"/>
    <mergeCell ref="I145:I148"/>
    <mergeCell ref="I149:I152"/>
    <mergeCell ref="J145:J146"/>
    <mergeCell ref="J147:J148"/>
    <mergeCell ref="J149:J150"/>
    <mergeCell ref="J151:J152"/>
    <mergeCell ref="K145:K146"/>
    <mergeCell ref="K147:K148"/>
    <mergeCell ref="K149:K150"/>
    <mergeCell ref="K151:K152"/>
    <mergeCell ref="L145:L146"/>
    <mergeCell ref="M145:M146"/>
    <mergeCell ref="N491:N492"/>
    <mergeCell ref="K493:K496"/>
    <mergeCell ref="L469:L470"/>
    <mergeCell ref="M469:M470"/>
    <mergeCell ref="N469:N470"/>
    <mergeCell ref="L471:L472"/>
    <mergeCell ref="M471:M472"/>
    <mergeCell ref="N471:N472"/>
    <mergeCell ref="G473:G480"/>
    <mergeCell ref="H473:H476"/>
    <mergeCell ref="I473:I476"/>
    <mergeCell ref="H477:H480"/>
    <mergeCell ref="I477:I480"/>
    <mergeCell ref="J477:J478"/>
    <mergeCell ref="K477:K480"/>
    <mergeCell ref="L477:L478"/>
    <mergeCell ref="M477:M478"/>
    <mergeCell ref="N477:N478"/>
    <mergeCell ref="L479:L480"/>
    <mergeCell ref="J469:J470"/>
    <mergeCell ref="J471:J472"/>
    <mergeCell ref="K469:K472"/>
    <mergeCell ref="H493:H496"/>
    <mergeCell ref="I493:I496"/>
    <mergeCell ref="J493:J494"/>
    <mergeCell ref="L493:L494"/>
    <mergeCell ref="F449:F464"/>
    <mergeCell ref="G449:G464"/>
    <mergeCell ref="E449:E464"/>
    <mergeCell ref="N457:N458"/>
    <mergeCell ref="J459:J460"/>
    <mergeCell ref="K459:K460"/>
    <mergeCell ref="L459:L460"/>
    <mergeCell ref="M459:M460"/>
    <mergeCell ref="N459:N460"/>
    <mergeCell ref="H457:H460"/>
    <mergeCell ref="I457:I460"/>
    <mergeCell ref="J457:J458"/>
    <mergeCell ref="K457:K458"/>
    <mergeCell ref="L457:L458"/>
    <mergeCell ref="M457:M458"/>
    <mergeCell ref="H461:H464"/>
    <mergeCell ref="M461:M462"/>
    <mergeCell ref="J463:J464"/>
    <mergeCell ref="L463:L464"/>
    <mergeCell ref="M463:M464"/>
    <mergeCell ref="N463:N464"/>
    <mergeCell ref="M445:M446"/>
    <mergeCell ref="N445:N446"/>
    <mergeCell ref="J447:J448"/>
    <mergeCell ref="L447:L448"/>
    <mergeCell ref="M447:M448"/>
    <mergeCell ref="N447:N448"/>
    <mergeCell ref="J453:J454"/>
    <mergeCell ref="J455:J456"/>
    <mergeCell ref="L453:L454"/>
    <mergeCell ref="M453:M454"/>
    <mergeCell ref="N453:N454"/>
    <mergeCell ref="L455:L456"/>
    <mergeCell ref="M455:M456"/>
    <mergeCell ref="N455:N456"/>
    <mergeCell ref="J441:J442"/>
    <mergeCell ref="K441:K442"/>
    <mergeCell ref="L441:L442"/>
    <mergeCell ref="M441:M442"/>
    <mergeCell ref="N441:N442"/>
    <mergeCell ref="J443:J444"/>
    <mergeCell ref="K443:K444"/>
    <mergeCell ref="L443:L444"/>
    <mergeCell ref="M443:M444"/>
    <mergeCell ref="N443:N444"/>
    <mergeCell ref="E417:E432"/>
    <mergeCell ref="F417:F432"/>
    <mergeCell ref="G417:G432"/>
    <mergeCell ref="E433:E448"/>
    <mergeCell ref="F433:F448"/>
    <mergeCell ref="G433:G448"/>
    <mergeCell ref="H433:H436"/>
    <mergeCell ref="I433:I436"/>
    <mergeCell ref="J433:J434"/>
    <mergeCell ref="H437:H440"/>
    <mergeCell ref="I437:I440"/>
    <mergeCell ref="J437:J438"/>
    <mergeCell ref="H445:H448"/>
    <mergeCell ref="I445:I448"/>
    <mergeCell ref="J445:J446"/>
    <mergeCell ref="I429:I432"/>
    <mergeCell ref="L423:L424"/>
    <mergeCell ref="L421:L422"/>
    <mergeCell ref="H413:H416"/>
    <mergeCell ref="I413:I416"/>
    <mergeCell ref="J413:J414"/>
    <mergeCell ref="K413:K414"/>
    <mergeCell ref="L413:L414"/>
    <mergeCell ref="M413:M414"/>
    <mergeCell ref="N413:N414"/>
    <mergeCell ref="J415:J416"/>
    <mergeCell ref="K415:K416"/>
    <mergeCell ref="L415:L416"/>
    <mergeCell ref="M415:M416"/>
    <mergeCell ref="N415:N416"/>
    <mergeCell ref="H421:H424"/>
    <mergeCell ref="I421:I424"/>
    <mergeCell ref="J429:J430"/>
    <mergeCell ref="L429:L430"/>
    <mergeCell ref="M429:M430"/>
    <mergeCell ref="N429:N430"/>
    <mergeCell ref="N425:N426"/>
    <mergeCell ref="J427:J428"/>
    <mergeCell ref="K427:K428"/>
    <mergeCell ref="L427:L428"/>
    <mergeCell ref="M427:M428"/>
    <mergeCell ref="M421:M422"/>
    <mergeCell ref="N421:N422"/>
    <mergeCell ref="M423:M424"/>
    <mergeCell ref="H417:H420"/>
    <mergeCell ref="I409:I412"/>
    <mergeCell ref="J409:J410"/>
    <mergeCell ref="K409:K410"/>
    <mergeCell ref="L409:L410"/>
    <mergeCell ref="M409:M410"/>
    <mergeCell ref="N409:N410"/>
    <mergeCell ref="J411:J412"/>
    <mergeCell ref="K411:K412"/>
    <mergeCell ref="L411:L412"/>
    <mergeCell ref="M411:M412"/>
    <mergeCell ref="N411:N412"/>
    <mergeCell ref="N423:N424"/>
    <mergeCell ref="I425:I428"/>
    <mergeCell ref="K425:K426"/>
    <mergeCell ref="J439:J440"/>
    <mergeCell ref="L439:L440"/>
    <mergeCell ref="M439:M440"/>
    <mergeCell ref="N439:N440"/>
    <mergeCell ref="M433:M434"/>
    <mergeCell ref="N433:N434"/>
    <mergeCell ref="J435:J436"/>
    <mergeCell ref="K435:K436"/>
    <mergeCell ref="L435:L436"/>
    <mergeCell ref="M435:M436"/>
    <mergeCell ref="N435:N436"/>
    <mergeCell ref="J431:J432"/>
    <mergeCell ref="L431:L432"/>
    <mergeCell ref="M431:M432"/>
    <mergeCell ref="N431:N432"/>
    <mergeCell ref="I417:I420"/>
    <mergeCell ref="J417:J418"/>
    <mergeCell ref="H405:H408"/>
    <mergeCell ref="I405:I408"/>
    <mergeCell ref="J405:J406"/>
    <mergeCell ref="L405:L406"/>
    <mergeCell ref="M405:M406"/>
    <mergeCell ref="N405:N406"/>
    <mergeCell ref="J407:J408"/>
    <mergeCell ref="L407:L408"/>
    <mergeCell ref="M407:M408"/>
    <mergeCell ref="N407:N408"/>
    <mergeCell ref="L391:L392"/>
    <mergeCell ref="M391:M392"/>
    <mergeCell ref="N391:N392"/>
    <mergeCell ref="H401:H404"/>
    <mergeCell ref="I401:I404"/>
    <mergeCell ref="J401:J402"/>
    <mergeCell ref="M401:M402"/>
    <mergeCell ref="N401:N402"/>
    <mergeCell ref="J403:J404"/>
    <mergeCell ref="L403:L404"/>
    <mergeCell ref="M403:M404"/>
    <mergeCell ref="N403:N404"/>
    <mergeCell ref="H397:H400"/>
    <mergeCell ref="I397:I400"/>
    <mergeCell ref="J397:J398"/>
    <mergeCell ref="K397:K398"/>
    <mergeCell ref="L397:L398"/>
    <mergeCell ref="M397:M398"/>
    <mergeCell ref="H409:H412"/>
    <mergeCell ref="M379:M380"/>
    <mergeCell ref="N379:N380"/>
    <mergeCell ref="N397:N398"/>
    <mergeCell ref="J399:J400"/>
    <mergeCell ref="K399:K400"/>
    <mergeCell ref="L399:L400"/>
    <mergeCell ref="M399:M400"/>
    <mergeCell ref="N399:N400"/>
    <mergeCell ref="N385:N386"/>
    <mergeCell ref="J387:J388"/>
    <mergeCell ref="K387:K388"/>
    <mergeCell ref="L387:L388"/>
    <mergeCell ref="M387:M388"/>
    <mergeCell ref="N387:N388"/>
    <mergeCell ref="M383:M384"/>
    <mergeCell ref="N383:N384"/>
    <mergeCell ref="H393:H396"/>
    <mergeCell ref="I393:I396"/>
    <mergeCell ref="J393:J394"/>
    <mergeCell ref="L393:L394"/>
    <mergeCell ref="M393:M394"/>
    <mergeCell ref="N393:N394"/>
    <mergeCell ref="J395:J396"/>
    <mergeCell ref="L395:L396"/>
    <mergeCell ref="M395:M396"/>
    <mergeCell ref="N395:N396"/>
    <mergeCell ref="N389:N390"/>
    <mergeCell ref="H381:H384"/>
    <mergeCell ref="I381:I384"/>
    <mergeCell ref="J381:J382"/>
    <mergeCell ref="L381:L382"/>
    <mergeCell ref="M381:M382"/>
    <mergeCell ref="N381:N382"/>
    <mergeCell ref="J383:J384"/>
    <mergeCell ref="N369:N370"/>
    <mergeCell ref="J371:J372"/>
    <mergeCell ref="L371:L372"/>
    <mergeCell ref="M371:M372"/>
    <mergeCell ref="N371:N372"/>
    <mergeCell ref="H373:H376"/>
    <mergeCell ref="I373:I376"/>
    <mergeCell ref="J373:J374"/>
    <mergeCell ref="K373:K374"/>
    <mergeCell ref="L373:L374"/>
    <mergeCell ref="M373:M374"/>
    <mergeCell ref="N373:N374"/>
    <mergeCell ref="J375:J376"/>
    <mergeCell ref="K375:K376"/>
    <mergeCell ref="L375:L376"/>
    <mergeCell ref="M375:M376"/>
    <mergeCell ref="N375:N376"/>
    <mergeCell ref="J377:J378"/>
    <mergeCell ref="K377:K378"/>
    <mergeCell ref="L377:L378"/>
    <mergeCell ref="M377:M378"/>
    <mergeCell ref="N377:N378"/>
    <mergeCell ref="J379:J380"/>
    <mergeCell ref="K379:K380"/>
    <mergeCell ref="L379:L380"/>
    <mergeCell ref="N361:N362"/>
    <mergeCell ref="J363:J364"/>
    <mergeCell ref="K363:K364"/>
    <mergeCell ref="L363:L364"/>
    <mergeCell ref="M363:M364"/>
    <mergeCell ref="N363:N364"/>
    <mergeCell ref="H365:H368"/>
    <mergeCell ref="I365:I368"/>
    <mergeCell ref="J365:J366"/>
    <mergeCell ref="L365:L366"/>
    <mergeCell ref="M365:M366"/>
    <mergeCell ref="N365:N366"/>
    <mergeCell ref="J367:J368"/>
    <mergeCell ref="L367:L368"/>
    <mergeCell ref="M367:M368"/>
    <mergeCell ref="N367:N368"/>
    <mergeCell ref="N353:N354"/>
    <mergeCell ref="J355:J356"/>
    <mergeCell ref="K355:K356"/>
    <mergeCell ref="L355:L356"/>
    <mergeCell ref="M355:M356"/>
    <mergeCell ref="N355:N356"/>
    <mergeCell ref="H357:H360"/>
    <mergeCell ref="I357:I360"/>
    <mergeCell ref="J357:J358"/>
    <mergeCell ref="L357:L358"/>
    <mergeCell ref="M357:M358"/>
    <mergeCell ref="N357:N358"/>
    <mergeCell ref="J359:J360"/>
    <mergeCell ref="L359:L360"/>
    <mergeCell ref="M359:M360"/>
    <mergeCell ref="N359:N360"/>
    <mergeCell ref="E353:E416"/>
    <mergeCell ref="F353:F416"/>
    <mergeCell ref="G353:G416"/>
    <mergeCell ref="H353:H356"/>
    <mergeCell ref="I353:I356"/>
    <mergeCell ref="J353:J354"/>
    <mergeCell ref="K353:K354"/>
    <mergeCell ref="L353:L354"/>
    <mergeCell ref="M353:M354"/>
    <mergeCell ref="H361:H364"/>
    <mergeCell ref="I361:I364"/>
    <mergeCell ref="J361:J362"/>
    <mergeCell ref="K361:K362"/>
    <mergeCell ref="L361:L362"/>
    <mergeCell ref="M361:M362"/>
    <mergeCell ref="H369:H372"/>
    <mergeCell ref="I369:I372"/>
    <mergeCell ref="J369:J370"/>
    <mergeCell ref="L369:L370"/>
    <mergeCell ref="M369:M370"/>
    <mergeCell ref="H385:H388"/>
    <mergeCell ref="I385:I388"/>
    <mergeCell ref="J385:J386"/>
    <mergeCell ref="K385:K386"/>
    <mergeCell ref="L385:L386"/>
    <mergeCell ref="M385:M386"/>
    <mergeCell ref="J391:J392"/>
    <mergeCell ref="H389:H392"/>
    <mergeCell ref="I389:I392"/>
    <mergeCell ref="J389:J390"/>
    <mergeCell ref="L389:L390"/>
    <mergeCell ref="M389:M390"/>
    <mergeCell ref="H349:H352"/>
    <mergeCell ref="I349:I352"/>
    <mergeCell ref="J349:J350"/>
    <mergeCell ref="K349:K350"/>
    <mergeCell ref="L349:L350"/>
    <mergeCell ref="M349:M350"/>
    <mergeCell ref="N349:N350"/>
    <mergeCell ref="J351:J352"/>
    <mergeCell ref="K351:K352"/>
    <mergeCell ref="L351:L352"/>
    <mergeCell ref="M351:M352"/>
    <mergeCell ref="N351:N352"/>
    <mergeCell ref="H345:H348"/>
    <mergeCell ref="I345:I348"/>
    <mergeCell ref="J345:J346"/>
    <mergeCell ref="K345:K346"/>
    <mergeCell ref="L345:L346"/>
    <mergeCell ref="M345:M346"/>
    <mergeCell ref="N345:N346"/>
    <mergeCell ref="J347:J348"/>
    <mergeCell ref="K347:K348"/>
    <mergeCell ref="L347:L348"/>
    <mergeCell ref="M347:M348"/>
    <mergeCell ref="N347:N348"/>
    <mergeCell ref="H341:H344"/>
    <mergeCell ref="I341:I344"/>
    <mergeCell ref="J341:J342"/>
    <mergeCell ref="L341:L342"/>
    <mergeCell ref="M341:M342"/>
    <mergeCell ref="N341:N342"/>
    <mergeCell ref="J343:J344"/>
    <mergeCell ref="L343:L344"/>
    <mergeCell ref="M343:M344"/>
    <mergeCell ref="N343:N344"/>
    <mergeCell ref="H337:H340"/>
    <mergeCell ref="I337:I340"/>
    <mergeCell ref="J337:J338"/>
    <mergeCell ref="L337:L338"/>
    <mergeCell ref="M337:M338"/>
    <mergeCell ref="N337:N338"/>
    <mergeCell ref="J339:J340"/>
    <mergeCell ref="L339:L340"/>
    <mergeCell ref="M339:M340"/>
    <mergeCell ref="N339:N340"/>
    <mergeCell ref="H333:H336"/>
    <mergeCell ref="I333:I336"/>
    <mergeCell ref="J333:J334"/>
    <mergeCell ref="K333:K334"/>
    <mergeCell ref="L333:L334"/>
    <mergeCell ref="M333:M334"/>
    <mergeCell ref="N333:N334"/>
    <mergeCell ref="J335:J336"/>
    <mergeCell ref="K335:K336"/>
    <mergeCell ref="L335:L336"/>
    <mergeCell ref="M335:M336"/>
    <mergeCell ref="N335:N336"/>
    <mergeCell ref="H329:H332"/>
    <mergeCell ref="I329:I332"/>
    <mergeCell ref="J329:J330"/>
    <mergeCell ref="L329:L330"/>
    <mergeCell ref="M329:M330"/>
    <mergeCell ref="N329:N330"/>
    <mergeCell ref="J331:J332"/>
    <mergeCell ref="L331:L332"/>
    <mergeCell ref="M331:M332"/>
    <mergeCell ref="N331:N332"/>
    <mergeCell ref="K315:K316"/>
    <mergeCell ref="L315:L316"/>
    <mergeCell ref="M315:M316"/>
    <mergeCell ref="N315:N316"/>
    <mergeCell ref="H325:H328"/>
    <mergeCell ref="I325:I328"/>
    <mergeCell ref="J325:J326"/>
    <mergeCell ref="L325:L326"/>
    <mergeCell ref="M325:M326"/>
    <mergeCell ref="N325:N326"/>
    <mergeCell ref="J327:J328"/>
    <mergeCell ref="L327:L328"/>
    <mergeCell ref="M327:M328"/>
    <mergeCell ref="N327:N328"/>
    <mergeCell ref="H321:H324"/>
    <mergeCell ref="I321:I324"/>
    <mergeCell ref="J321:J322"/>
    <mergeCell ref="K321:K322"/>
    <mergeCell ref="L321:L322"/>
    <mergeCell ref="M321:M322"/>
    <mergeCell ref="N321:N322"/>
    <mergeCell ref="J323:J324"/>
    <mergeCell ref="K323:K324"/>
    <mergeCell ref="L323:L324"/>
    <mergeCell ref="M323:M324"/>
    <mergeCell ref="N323:N324"/>
    <mergeCell ref="M307:M308"/>
    <mergeCell ref="N307:N308"/>
    <mergeCell ref="H309:H312"/>
    <mergeCell ref="I309:I312"/>
    <mergeCell ref="J309:J310"/>
    <mergeCell ref="K309:K310"/>
    <mergeCell ref="L309:L310"/>
    <mergeCell ref="M309:M310"/>
    <mergeCell ref="N309:N310"/>
    <mergeCell ref="J311:J312"/>
    <mergeCell ref="K311:K312"/>
    <mergeCell ref="L311:L312"/>
    <mergeCell ref="M311:M312"/>
    <mergeCell ref="N311:N312"/>
    <mergeCell ref="H317:H320"/>
    <mergeCell ref="I317:I320"/>
    <mergeCell ref="J317:J318"/>
    <mergeCell ref="L317:L318"/>
    <mergeCell ref="M317:M318"/>
    <mergeCell ref="N317:N318"/>
    <mergeCell ref="J319:J320"/>
    <mergeCell ref="L319:L320"/>
    <mergeCell ref="M319:M320"/>
    <mergeCell ref="N319:N320"/>
    <mergeCell ref="H313:H316"/>
    <mergeCell ref="I313:I316"/>
    <mergeCell ref="J313:J314"/>
    <mergeCell ref="K313:K314"/>
    <mergeCell ref="L313:L314"/>
    <mergeCell ref="M313:M314"/>
    <mergeCell ref="N313:N314"/>
    <mergeCell ref="J315:J316"/>
    <mergeCell ref="E289:E352"/>
    <mergeCell ref="F289:F352"/>
    <mergeCell ref="G289:G352"/>
    <mergeCell ref="H293:H296"/>
    <mergeCell ref="I293:I296"/>
    <mergeCell ref="J293:J294"/>
    <mergeCell ref="L293:L294"/>
    <mergeCell ref="M293:M294"/>
    <mergeCell ref="N293:N294"/>
    <mergeCell ref="J295:J296"/>
    <mergeCell ref="L295:L296"/>
    <mergeCell ref="M295:M296"/>
    <mergeCell ref="N295:N296"/>
    <mergeCell ref="H297:H300"/>
    <mergeCell ref="I297:I300"/>
    <mergeCell ref="J297:J298"/>
    <mergeCell ref="K297:K298"/>
    <mergeCell ref="L297:L298"/>
    <mergeCell ref="M297:M298"/>
    <mergeCell ref="N297:N298"/>
    <mergeCell ref="J299:J300"/>
    <mergeCell ref="K299:K300"/>
    <mergeCell ref="L299:L300"/>
    <mergeCell ref="M299:M300"/>
    <mergeCell ref="L291:L292"/>
    <mergeCell ref="K289:K290"/>
    <mergeCell ref="M289:M290"/>
    <mergeCell ref="N289:N290"/>
    <mergeCell ref="M291:M292"/>
    <mergeCell ref="L289:L290"/>
    <mergeCell ref="K291:K292"/>
    <mergeCell ref="N291:N292"/>
    <mergeCell ref="H277:H280"/>
    <mergeCell ref="I277:I280"/>
    <mergeCell ref="J277:J278"/>
    <mergeCell ref="K277:K278"/>
    <mergeCell ref="L277:L278"/>
    <mergeCell ref="M277:M278"/>
    <mergeCell ref="N277:N278"/>
    <mergeCell ref="J279:J280"/>
    <mergeCell ref="K279:K280"/>
    <mergeCell ref="L279:L280"/>
    <mergeCell ref="M279:M280"/>
    <mergeCell ref="N279:N280"/>
    <mergeCell ref="H273:H276"/>
    <mergeCell ref="I273:I276"/>
    <mergeCell ref="J273:J274"/>
    <mergeCell ref="K273:K274"/>
    <mergeCell ref="L273:L274"/>
    <mergeCell ref="M273:M274"/>
    <mergeCell ref="N273:N274"/>
    <mergeCell ref="J275:J276"/>
    <mergeCell ref="K275:K276"/>
    <mergeCell ref="L275:L276"/>
    <mergeCell ref="M275:M276"/>
    <mergeCell ref="N275:N276"/>
    <mergeCell ref="H269:H272"/>
    <mergeCell ref="I269:I272"/>
    <mergeCell ref="J269:J270"/>
    <mergeCell ref="L269:L270"/>
    <mergeCell ref="M269:M270"/>
    <mergeCell ref="N269:N270"/>
    <mergeCell ref="J271:J272"/>
    <mergeCell ref="L271:L272"/>
    <mergeCell ref="M271:M272"/>
    <mergeCell ref="N271:N272"/>
    <mergeCell ref="H265:H268"/>
    <mergeCell ref="I265:I268"/>
    <mergeCell ref="J265:J266"/>
    <mergeCell ref="L265:L266"/>
    <mergeCell ref="M265:M266"/>
    <mergeCell ref="N265:N266"/>
    <mergeCell ref="J267:J268"/>
    <mergeCell ref="L267:L268"/>
    <mergeCell ref="M267:M268"/>
    <mergeCell ref="N267:N268"/>
    <mergeCell ref="J261:J262"/>
    <mergeCell ref="K261:K262"/>
    <mergeCell ref="L261:L262"/>
    <mergeCell ref="M261:M262"/>
    <mergeCell ref="N261:N262"/>
    <mergeCell ref="J263:J264"/>
    <mergeCell ref="K263:K264"/>
    <mergeCell ref="L263:L264"/>
    <mergeCell ref="M263:M264"/>
    <mergeCell ref="N263:N264"/>
    <mergeCell ref="H257:H260"/>
    <mergeCell ref="I257:I260"/>
    <mergeCell ref="J257:J258"/>
    <mergeCell ref="L257:L258"/>
    <mergeCell ref="M257:M258"/>
    <mergeCell ref="N257:N258"/>
    <mergeCell ref="J259:J260"/>
    <mergeCell ref="L259:L260"/>
    <mergeCell ref="M259:M260"/>
    <mergeCell ref="N259:N260"/>
    <mergeCell ref="N253:N254"/>
    <mergeCell ref="J255:J256"/>
    <mergeCell ref="L255:L256"/>
    <mergeCell ref="M255:M256"/>
    <mergeCell ref="N255:N256"/>
    <mergeCell ref="H249:H252"/>
    <mergeCell ref="I249:I252"/>
    <mergeCell ref="J249:J250"/>
    <mergeCell ref="K249:K250"/>
    <mergeCell ref="L249:L250"/>
    <mergeCell ref="M249:M250"/>
    <mergeCell ref="N249:N250"/>
    <mergeCell ref="J251:J252"/>
    <mergeCell ref="K251:K252"/>
    <mergeCell ref="L251:L252"/>
    <mergeCell ref="M251:M252"/>
    <mergeCell ref="N251:N252"/>
    <mergeCell ref="N245:N246"/>
    <mergeCell ref="J247:J248"/>
    <mergeCell ref="L247:L248"/>
    <mergeCell ref="M247:M248"/>
    <mergeCell ref="N247:N248"/>
    <mergeCell ref="H241:H244"/>
    <mergeCell ref="I241:I244"/>
    <mergeCell ref="J241:J242"/>
    <mergeCell ref="K241:K242"/>
    <mergeCell ref="L241:L242"/>
    <mergeCell ref="M241:M242"/>
    <mergeCell ref="N241:N242"/>
    <mergeCell ref="J243:J244"/>
    <mergeCell ref="K243:K244"/>
    <mergeCell ref="L243:L244"/>
    <mergeCell ref="M243:M244"/>
    <mergeCell ref="N243:N244"/>
    <mergeCell ref="N233:N234"/>
    <mergeCell ref="J235:J236"/>
    <mergeCell ref="L235:L236"/>
    <mergeCell ref="M235:M236"/>
    <mergeCell ref="N235:N236"/>
    <mergeCell ref="H237:H240"/>
    <mergeCell ref="I237:I240"/>
    <mergeCell ref="J237:J238"/>
    <mergeCell ref="K237:K238"/>
    <mergeCell ref="L237:L238"/>
    <mergeCell ref="M237:M238"/>
    <mergeCell ref="N237:N238"/>
    <mergeCell ref="J239:J240"/>
    <mergeCell ref="K239:K240"/>
    <mergeCell ref="L239:L240"/>
    <mergeCell ref="M239:M240"/>
    <mergeCell ref="N239:N240"/>
    <mergeCell ref="N225:N226"/>
    <mergeCell ref="J227:J228"/>
    <mergeCell ref="K227:K228"/>
    <mergeCell ref="L227:L228"/>
    <mergeCell ref="M227:M228"/>
    <mergeCell ref="N227:N228"/>
    <mergeCell ref="H229:H232"/>
    <mergeCell ref="I229:I232"/>
    <mergeCell ref="J229:J230"/>
    <mergeCell ref="L229:L230"/>
    <mergeCell ref="M229:M230"/>
    <mergeCell ref="N229:N230"/>
    <mergeCell ref="J231:J232"/>
    <mergeCell ref="L231:L232"/>
    <mergeCell ref="M231:M232"/>
    <mergeCell ref="N231:N232"/>
    <mergeCell ref="N217:N218"/>
    <mergeCell ref="J219:J220"/>
    <mergeCell ref="K219:K220"/>
    <mergeCell ref="L219:L220"/>
    <mergeCell ref="M219:M220"/>
    <mergeCell ref="N219:N220"/>
    <mergeCell ref="H221:H224"/>
    <mergeCell ref="I221:I224"/>
    <mergeCell ref="J221:J222"/>
    <mergeCell ref="L221:L222"/>
    <mergeCell ref="M221:M222"/>
    <mergeCell ref="N221:N222"/>
    <mergeCell ref="J223:J224"/>
    <mergeCell ref="L223:L224"/>
    <mergeCell ref="M223:M224"/>
    <mergeCell ref="N223:N224"/>
    <mergeCell ref="E217:E280"/>
    <mergeCell ref="F217:F280"/>
    <mergeCell ref="G217:G280"/>
    <mergeCell ref="H217:H220"/>
    <mergeCell ref="I217:I220"/>
    <mergeCell ref="J217:J218"/>
    <mergeCell ref="K217:K218"/>
    <mergeCell ref="L217:L218"/>
    <mergeCell ref="M217:M218"/>
    <mergeCell ref="H225:H228"/>
    <mergeCell ref="I225:I228"/>
    <mergeCell ref="J225:J226"/>
    <mergeCell ref="K225:K226"/>
    <mergeCell ref="L225:L226"/>
    <mergeCell ref="M225:M226"/>
    <mergeCell ref="H233:H236"/>
    <mergeCell ref="I233:I236"/>
    <mergeCell ref="J233:J234"/>
    <mergeCell ref="L233:L234"/>
    <mergeCell ref="M233:M234"/>
    <mergeCell ref="H245:H248"/>
    <mergeCell ref="I245:I248"/>
    <mergeCell ref="J245:J246"/>
    <mergeCell ref="L245:L246"/>
    <mergeCell ref="M245:M246"/>
    <mergeCell ref="H253:H256"/>
    <mergeCell ref="I253:I256"/>
    <mergeCell ref="J253:J254"/>
    <mergeCell ref="L253:L254"/>
    <mergeCell ref="M253:M254"/>
    <mergeCell ref="H261:H264"/>
    <mergeCell ref="I261:I264"/>
    <mergeCell ref="H213:H216"/>
    <mergeCell ref="I213:I216"/>
    <mergeCell ref="J213:J214"/>
    <mergeCell ref="K213:K214"/>
    <mergeCell ref="L213:L214"/>
    <mergeCell ref="M213:M214"/>
    <mergeCell ref="N213:N214"/>
    <mergeCell ref="J215:J216"/>
    <mergeCell ref="K215:K216"/>
    <mergeCell ref="L215:L216"/>
    <mergeCell ref="M215:M216"/>
    <mergeCell ref="N215:N216"/>
    <mergeCell ref="H209:H212"/>
    <mergeCell ref="I209:I212"/>
    <mergeCell ref="J209:J210"/>
    <mergeCell ref="K209:K210"/>
    <mergeCell ref="L209:L210"/>
    <mergeCell ref="M209:M210"/>
    <mergeCell ref="N209:N210"/>
    <mergeCell ref="J211:J212"/>
    <mergeCell ref="K211:K212"/>
    <mergeCell ref="L211:L212"/>
    <mergeCell ref="M211:M212"/>
    <mergeCell ref="N211:N212"/>
    <mergeCell ref="H205:H208"/>
    <mergeCell ref="I205:I208"/>
    <mergeCell ref="J205:J206"/>
    <mergeCell ref="L205:L206"/>
    <mergeCell ref="M205:M206"/>
    <mergeCell ref="N205:N206"/>
    <mergeCell ref="J207:J208"/>
    <mergeCell ref="L207:L208"/>
    <mergeCell ref="M207:M208"/>
    <mergeCell ref="N207:N208"/>
    <mergeCell ref="H201:H204"/>
    <mergeCell ref="I201:I204"/>
    <mergeCell ref="J201:J202"/>
    <mergeCell ref="L201:L202"/>
    <mergeCell ref="M201:M202"/>
    <mergeCell ref="N201:N202"/>
    <mergeCell ref="J203:J204"/>
    <mergeCell ref="L203:L204"/>
    <mergeCell ref="M203:M204"/>
    <mergeCell ref="N203:N204"/>
    <mergeCell ref="H197:H200"/>
    <mergeCell ref="I197:I200"/>
    <mergeCell ref="J197:J198"/>
    <mergeCell ref="K197:K198"/>
    <mergeCell ref="L197:L198"/>
    <mergeCell ref="M197:M198"/>
    <mergeCell ref="N197:N198"/>
    <mergeCell ref="J199:J200"/>
    <mergeCell ref="K199:K200"/>
    <mergeCell ref="L199:L200"/>
    <mergeCell ref="M199:M200"/>
    <mergeCell ref="N199:N200"/>
    <mergeCell ref="H193:H196"/>
    <mergeCell ref="I193:I196"/>
    <mergeCell ref="J193:J194"/>
    <mergeCell ref="L193:L194"/>
    <mergeCell ref="M193:M194"/>
    <mergeCell ref="N193:N194"/>
    <mergeCell ref="J195:J196"/>
    <mergeCell ref="L195:L196"/>
    <mergeCell ref="M195:M196"/>
    <mergeCell ref="N195:N196"/>
    <mergeCell ref="M179:M180"/>
    <mergeCell ref="N179:N180"/>
    <mergeCell ref="H189:H192"/>
    <mergeCell ref="I189:I192"/>
    <mergeCell ref="J189:J190"/>
    <mergeCell ref="L189:L190"/>
    <mergeCell ref="M189:M190"/>
    <mergeCell ref="N189:N190"/>
    <mergeCell ref="J191:J192"/>
    <mergeCell ref="L191:L192"/>
    <mergeCell ref="M191:M192"/>
    <mergeCell ref="N191:N192"/>
    <mergeCell ref="H185:H188"/>
    <mergeCell ref="I185:I188"/>
    <mergeCell ref="J185:J186"/>
    <mergeCell ref="K185:K186"/>
    <mergeCell ref="L185:L186"/>
    <mergeCell ref="M185:M186"/>
    <mergeCell ref="N185:N186"/>
    <mergeCell ref="J187:J188"/>
    <mergeCell ref="K187:K188"/>
    <mergeCell ref="L187:L188"/>
    <mergeCell ref="M187:M188"/>
    <mergeCell ref="N187:N188"/>
    <mergeCell ref="H173:H176"/>
    <mergeCell ref="I173:I176"/>
    <mergeCell ref="J173:J174"/>
    <mergeCell ref="K173:K174"/>
    <mergeCell ref="L173:L174"/>
    <mergeCell ref="M173:M174"/>
    <mergeCell ref="N173:N174"/>
    <mergeCell ref="J175:J176"/>
    <mergeCell ref="K175:K176"/>
    <mergeCell ref="L175:L176"/>
    <mergeCell ref="M175:M176"/>
    <mergeCell ref="N175:N176"/>
    <mergeCell ref="H181:H184"/>
    <mergeCell ref="I181:I184"/>
    <mergeCell ref="J181:J182"/>
    <mergeCell ref="L181:L182"/>
    <mergeCell ref="M181:M182"/>
    <mergeCell ref="N181:N182"/>
    <mergeCell ref="J183:J184"/>
    <mergeCell ref="L183:L184"/>
    <mergeCell ref="M183:M184"/>
    <mergeCell ref="N183:N184"/>
    <mergeCell ref="H177:H180"/>
    <mergeCell ref="I177:I180"/>
    <mergeCell ref="J177:J178"/>
    <mergeCell ref="K177:K178"/>
    <mergeCell ref="L177:L178"/>
    <mergeCell ref="M177:M178"/>
    <mergeCell ref="N177:N178"/>
    <mergeCell ref="J179:J180"/>
    <mergeCell ref="K179:K180"/>
    <mergeCell ref="L179:L180"/>
    <mergeCell ref="N163:N164"/>
    <mergeCell ref="I157:I160"/>
    <mergeCell ref="J157:J158"/>
    <mergeCell ref="L157:L158"/>
    <mergeCell ref="M157:M158"/>
    <mergeCell ref="N157:N158"/>
    <mergeCell ref="J159:J160"/>
    <mergeCell ref="L159:L160"/>
    <mergeCell ref="M159:M160"/>
    <mergeCell ref="N159:N160"/>
    <mergeCell ref="H169:H172"/>
    <mergeCell ref="I169:I172"/>
    <mergeCell ref="J169:J170"/>
    <mergeCell ref="L169:L170"/>
    <mergeCell ref="M169:M170"/>
    <mergeCell ref="N169:N170"/>
    <mergeCell ref="J171:J172"/>
    <mergeCell ref="L171:L172"/>
    <mergeCell ref="M171:M172"/>
    <mergeCell ref="N171:N172"/>
    <mergeCell ref="H165:H168"/>
    <mergeCell ref="I165:I168"/>
    <mergeCell ref="J165:J166"/>
    <mergeCell ref="L165:L166"/>
    <mergeCell ref="M165:M166"/>
    <mergeCell ref="N165:N166"/>
    <mergeCell ref="J167:J168"/>
    <mergeCell ref="L167:L168"/>
    <mergeCell ref="M167:M168"/>
    <mergeCell ref="N167:N168"/>
    <mergeCell ref="N141:N142"/>
    <mergeCell ref="L143:L144"/>
    <mergeCell ref="M143:M144"/>
    <mergeCell ref="N143:N144"/>
    <mergeCell ref="E153:E216"/>
    <mergeCell ref="F153:F216"/>
    <mergeCell ref="G153:G216"/>
    <mergeCell ref="H153:H156"/>
    <mergeCell ref="I153:I156"/>
    <mergeCell ref="J153:J154"/>
    <mergeCell ref="K153:K154"/>
    <mergeCell ref="L153:L154"/>
    <mergeCell ref="M153:M154"/>
    <mergeCell ref="N153:N154"/>
    <mergeCell ref="J155:J156"/>
    <mergeCell ref="K155:K156"/>
    <mergeCell ref="L155:L156"/>
    <mergeCell ref="M155:M156"/>
    <mergeCell ref="N155:N156"/>
    <mergeCell ref="H157:H160"/>
    <mergeCell ref="K141:K144"/>
    <mergeCell ref="H161:H164"/>
    <mergeCell ref="I161:I164"/>
    <mergeCell ref="J161:J162"/>
    <mergeCell ref="K161:K162"/>
    <mergeCell ref="L161:L162"/>
    <mergeCell ref="M161:M162"/>
    <mergeCell ref="N161:N162"/>
    <mergeCell ref="J163:J164"/>
    <mergeCell ref="K163:K164"/>
    <mergeCell ref="L163:L164"/>
    <mergeCell ref="M163:M164"/>
    <mergeCell ref="H133:H136"/>
    <mergeCell ref="I133:I136"/>
    <mergeCell ref="J133:J134"/>
    <mergeCell ref="K133:K134"/>
    <mergeCell ref="L133:L134"/>
    <mergeCell ref="M133:M134"/>
    <mergeCell ref="N133:N134"/>
    <mergeCell ref="J135:J136"/>
    <mergeCell ref="K135:K136"/>
    <mergeCell ref="L135:L136"/>
    <mergeCell ref="M135:M136"/>
    <mergeCell ref="N135:N136"/>
    <mergeCell ref="H129:H132"/>
    <mergeCell ref="I129:I132"/>
    <mergeCell ref="J129:J130"/>
    <mergeCell ref="K129:K130"/>
    <mergeCell ref="L129:L130"/>
    <mergeCell ref="M129:M130"/>
    <mergeCell ref="N129:N130"/>
    <mergeCell ref="J131:J132"/>
    <mergeCell ref="K131:K132"/>
    <mergeCell ref="L131:L132"/>
    <mergeCell ref="M131:M132"/>
    <mergeCell ref="N131:N132"/>
    <mergeCell ref="H125:H128"/>
    <mergeCell ref="I125:I128"/>
    <mergeCell ref="J125:J126"/>
    <mergeCell ref="L125:L126"/>
    <mergeCell ref="M125:M126"/>
    <mergeCell ref="N125:N126"/>
    <mergeCell ref="J127:J128"/>
    <mergeCell ref="L127:L128"/>
    <mergeCell ref="M127:M128"/>
    <mergeCell ref="N127:N128"/>
    <mergeCell ref="H121:H124"/>
    <mergeCell ref="I121:I124"/>
    <mergeCell ref="J121:J122"/>
    <mergeCell ref="L121:L122"/>
    <mergeCell ref="M121:M122"/>
    <mergeCell ref="N121:N122"/>
    <mergeCell ref="J123:J124"/>
    <mergeCell ref="L123:L124"/>
    <mergeCell ref="M123:M124"/>
    <mergeCell ref="N123:N124"/>
    <mergeCell ref="H117:H120"/>
    <mergeCell ref="I117:I120"/>
    <mergeCell ref="J117:J118"/>
    <mergeCell ref="K117:K118"/>
    <mergeCell ref="L117:L118"/>
    <mergeCell ref="M117:M118"/>
    <mergeCell ref="N117:N118"/>
    <mergeCell ref="J119:J120"/>
    <mergeCell ref="K119:K120"/>
    <mergeCell ref="L119:L120"/>
    <mergeCell ref="M119:M120"/>
    <mergeCell ref="N119:N120"/>
    <mergeCell ref="H113:H116"/>
    <mergeCell ref="I113:I116"/>
    <mergeCell ref="J113:J114"/>
    <mergeCell ref="L113:L114"/>
    <mergeCell ref="M113:M114"/>
    <mergeCell ref="N113:N114"/>
    <mergeCell ref="J115:J116"/>
    <mergeCell ref="L115:L116"/>
    <mergeCell ref="M115:M116"/>
    <mergeCell ref="N115:N116"/>
    <mergeCell ref="N111:N112"/>
    <mergeCell ref="H105:H108"/>
    <mergeCell ref="I105:I108"/>
    <mergeCell ref="J105:J106"/>
    <mergeCell ref="K105:K106"/>
    <mergeCell ref="L105:L106"/>
    <mergeCell ref="M105:M106"/>
    <mergeCell ref="N105:N106"/>
    <mergeCell ref="J107:J108"/>
    <mergeCell ref="K107:K108"/>
    <mergeCell ref="L107:L108"/>
    <mergeCell ref="M107:M108"/>
    <mergeCell ref="N107:N108"/>
    <mergeCell ref="H109:H112"/>
    <mergeCell ref="I109:I112"/>
    <mergeCell ref="J109:J110"/>
    <mergeCell ref="L109:L110"/>
    <mergeCell ref="H101:H104"/>
    <mergeCell ref="I101:I104"/>
    <mergeCell ref="J101:J102"/>
    <mergeCell ref="L101:L102"/>
    <mergeCell ref="M101:M102"/>
    <mergeCell ref="N101:N102"/>
    <mergeCell ref="J103:J104"/>
    <mergeCell ref="L103:L104"/>
    <mergeCell ref="M103:M104"/>
    <mergeCell ref="N103:N104"/>
    <mergeCell ref="H97:H100"/>
    <mergeCell ref="I97:I100"/>
    <mergeCell ref="J97:J98"/>
    <mergeCell ref="K97:K98"/>
    <mergeCell ref="L97:L98"/>
    <mergeCell ref="M97:M98"/>
    <mergeCell ref="N97:N98"/>
    <mergeCell ref="J99:J100"/>
    <mergeCell ref="K99:K100"/>
    <mergeCell ref="L99:L100"/>
    <mergeCell ref="M99:M100"/>
    <mergeCell ref="N99:N100"/>
    <mergeCell ref="G9:G72"/>
    <mergeCell ref="F9:F72"/>
    <mergeCell ref="M89:M90"/>
    <mergeCell ref="N89:N90"/>
    <mergeCell ref="J91:J92"/>
    <mergeCell ref="L91:L92"/>
    <mergeCell ref="M91:M92"/>
    <mergeCell ref="N91:N92"/>
    <mergeCell ref="H85:H88"/>
    <mergeCell ref="I85:I88"/>
    <mergeCell ref="J85:J86"/>
    <mergeCell ref="L85:L86"/>
    <mergeCell ref="M85:M86"/>
    <mergeCell ref="N85:N86"/>
    <mergeCell ref="J87:J88"/>
    <mergeCell ref="L87:L88"/>
    <mergeCell ref="M87:M88"/>
    <mergeCell ref="N87:N88"/>
    <mergeCell ref="M77:M78"/>
    <mergeCell ref="N77:N78"/>
    <mergeCell ref="J79:J80"/>
    <mergeCell ref="L79:L80"/>
    <mergeCell ref="M79:M80"/>
    <mergeCell ref="N79:N80"/>
    <mergeCell ref="H81:H84"/>
    <mergeCell ref="I81:I84"/>
    <mergeCell ref="J81:J82"/>
    <mergeCell ref="K81:K82"/>
    <mergeCell ref="L81:L82"/>
    <mergeCell ref="M81:M82"/>
    <mergeCell ref="N81:N82"/>
    <mergeCell ref="J83:J84"/>
    <mergeCell ref="E73:E136"/>
    <mergeCell ref="F73:F136"/>
    <mergeCell ref="G73:G136"/>
    <mergeCell ref="H73:H76"/>
    <mergeCell ref="I73:I76"/>
    <mergeCell ref="J73:J74"/>
    <mergeCell ref="K73:K74"/>
    <mergeCell ref="L73:L74"/>
    <mergeCell ref="M73:M74"/>
    <mergeCell ref="N73:N74"/>
    <mergeCell ref="J75:J76"/>
    <mergeCell ref="K75:K76"/>
    <mergeCell ref="L75:L76"/>
    <mergeCell ref="M75:M76"/>
    <mergeCell ref="N75:N76"/>
    <mergeCell ref="H77:H80"/>
    <mergeCell ref="I77:I80"/>
    <mergeCell ref="J77:J78"/>
    <mergeCell ref="M83:M84"/>
    <mergeCell ref="N83:N84"/>
    <mergeCell ref="H93:H96"/>
    <mergeCell ref="I93:I96"/>
    <mergeCell ref="J93:J94"/>
    <mergeCell ref="K93:K94"/>
    <mergeCell ref="L93:L94"/>
    <mergeCell ref="M93:M94"/>
    <mergeCell ref="N93:N94"/>
    <mergeCell ref="J95:J96"/>
    <mergeCell ref="K95:K96"/>
    <mergeCell ref="L95:L96"/>
    <mergeCell ref="M95:M96"/>
    <mergeCell ref="N95:N96"/>
    <mergeCell ref="H17:H20"/>
    <mergeCell ref="L43:L44"/>
    <mergeCell ref="L37:L38"/>
    <mergeCell ref="M37:M38"/>
    <mergeCell ref="N37:N38"/>
    <mergeCell ref="L39:L40"/>
    <mergeCell ref="M39:M40"/>
    <mergeCell ref="N39:N40"/>
    <mergeCell ref="J61:J62"/>
    <mergeCell ref="J63:J64"/>
    <mergeCell ref="N53:N54"/>
    <mergeCell ref="J55:J56"/>
    <mergeCell ref="K55:K56"/>
    <mergeCell ref="L55:L56"/>
    <mergeCell ref="M55:M56"/>
    <mergeCell ref="N55:N56"/>
    <mergeCell ref="I57:I60"/>
    <mergeCell ref="J57:J58"/>
    <mergeCell ref="J59:J60"/>
    <mergeCell ref="I61:I64"/>
    <mergeCell ref="H49:H52"/>
    <mergeCell ref="I49:I52"/>
    <mergeCell ref="L51:L52"/>
    <mergeCell ref="L57:L58"/>
    <mergeCell ref="L59:L60"/>
    <mergeCell ref="L45:L46"/>
    <mergeCell ref="L47:L48"/>
    <mergeCell ref="H29:H32"/>
    <mergeCell ref="I29:I32"/>
    <mergeCell ref="N49:N50"/>
    <mergeCell ref="L61:L62"/>
    <mergeCell ref="M61:M62"/>
    <mergeCell ref="E9:E72"/>
    <mergeCell ref="L13:L14"/>
    <mergeCell ref="L15:L16"/>
    <mergeCell ref="M13:M14"/>
    <mergeCell ref="N13:N14"/>
    <mergeCell ref="M15:M16"/>
    <mergeCell ref="N15:N16"/>
    <mergeCell ref="L21:L22"/>
    <mergeCell ref="M21:M22"/>
    <mergeCell ref="N21:N22"/>
    <mergeCell ref="L23:L24"/>
    <mergeCell ref="M23:M24"/>
    <mergeCell ref="N23:N24"/>
    <mergeCell ref="L25:L26"/>
    <mergeCell ref="M25:M26"/>
    <mergeCell ref="N25:N26"/>
    <mergeCell ref="L27:L28"/>
    <mergeCell ref="I17:I20"/>
    <mergeCell ref="J17:J18"/>
    <mergeCell ref="K17:K18"/>
    <mergeCell ref="M19:M20"/>
    <mergeCell ref="N19:N20"/>
    <mergeCell ref="L67:L68"/>
    <mergeCell ref="M67:M68"/>
    <mergeCell ref="N67:N68"/>
    <mergeCell ref="I53:I56"/>
    <mergeCell ref="H45:H48"/>
    <mergeCell ref="I45:I48"/>
    <mergeCell ref="J45:J46"/>
    <mergeCell ref="J47:J48"/>
    <mergeCell ref="J49:J50"/>
    <mergeCell ref="J51:J52"/>
    <mergeCell ref="H89:H92"/>
    <mergeCell ref="I89:I92"/>
    <mergeCell ref="J89:J90"/>
    <mergeCell ref="L89:L90"/>
    <mergeCell ref="J53:J54"/>
    <mergeCell ref="K53:K54"/>
    <mergeCell ref="L53:L54"/>
    <mergeCell ref="I69:I72"/>
    <mergeCell ref="J69:J70"/>
    <mergeCell ref="J71:J72"/>
    <mergeCell ref="L77:L78"/>
    <mergeCell ref="I65:I68"/>
    <mergeCell ref="J65:J66"/>
    <mergeCell ref="K65:K66"/>
    <mergeCell ref="K71:K72"/>
    <mergeCell ref="L71:L72"/>
    <mergeCell ref="K83:K84"/>
    <mergeCell ref="L83:L84"/>
    <mergeCell ref="L63:L64"/>
    <mergeCell ref="H65:H68"/>
    <mergeCell ref="K4:R4"/>
    <mergeCell ref="B7:B8"/>
    <mergeCell ref="C7:C8"/>
    <mergeCell ref="D7:D8"/>
    <mergeCell ref="E7:E8"/>
    <mergeCell ref="F7:F8"/>
    <mergeCell ref="G7:G8"/>
    <mergeCell ref="H7:H8"/>
    <mergeCell ref="I7:I8"/>
    <mergeCell ref="J7:J8"/>
    <mergeCell ref="K7:N7"/>
    <mergeCell ref="O7:R7"/>
    <mergeCell ref="H9:H12"/>
    <mergeCell ref="H33:H36"/>
    <mergeCell ref="H53:H56"/>
    <mergeCell ref="H69:H72"/>
    <mergeCell ref="H13:H16"/>
    <mergeCell ref="H37:H40"/>
    <mergeCell ref="H57:H60"/>
    <mergeCell ref="H61:H64"/>
    <mergeCell ref="L17:L18"/>
    <mergeCell ref="M17:M18"/>
    <mergeCell ref="N17:N18"/>
    <mergeCell ref="J19:J20"/>
    <mergeCell ref="K19:K20"/>
    <mergeCell ref="L19:L20"/>
    <mergeCell ref="I13:I16"/>
    <mergeCell ref="J13:J14"/>
    <mergeCell ref="J15:J16"/>
    <mergeCell ref="H21:H24"/>
    <mergeCell ref="H25:H28"/>
    <mergeCell ref="K69:K70"/>
    <mergeCell ref="T7:W7"/>
    <mergeCell ref="I9:I12"/>
    <mergeCell ref="J9:J10"/>
    <mergeCell ref="K9:K10"/>
    <mergeCell ref="M9:M10"/>
    <mergeCell ref="N9:N10"/>
    <mergeCell ref="J11:J12"/>
    <mergeCell ref="K11:K12"/>
    <mergeCell ref="M11:M12"/>
    <mergeCell ref="N11:N12"/>
    <mergeCell ref="L9:L10"/>
    <mergeCell ref="L11:L12"/>
    <mergeCell ref="J139:J140"/>
    <mergeCell ref="I21:I24"/>
    <mergeCell ref="J21:J22"/>
    <mergeCell ref="J23:J24"/>
    <mergeCell ref="I25:I28"/>
    <mergeCell ref="J25:J26"/>
    <mergeCell ref="J27:J28"/>
    <mergeCell ref="M27:M28"/>
    <mergeCell ref="N27:N28"/>
    <mergeCell ref="M51:M52"/>
    <mergeCell ref="N51:N52"/>
    <mergeCell ref="M57:M58"/>
    <mergeCell ref="N57:N58"/>
    <mergeCell ref="I137:I140"/>
    <mergeCell ref="J137:J138"/>
    <mergeCell ref="I37:I40"/>
    <mergeCell ref="J37:J38"/>
    <mergeCell ref="J39:J40"/>
    <mergeCell ref="M53:M54"/>
    <mergeCell ref="L69:L70"/>
    <mergeCell ref="H301:H304"/>
    <mergeCell ref="I301:I304"/>
    <mergeCell ref="J451:J452"/>
    <mergeCell ref="K451:K452"/>
    <mergeCell ref="L451:L452"/>
    <mergeCell ref="M451:M452"/>
    <mergeCell ref="N451:N452"/>
    <mergeCell ref="H453:H456"/>
    <mergeCell ref="I453:I456"/>
    <mergeCell ref="K419:K420"/>
    <mergeCell ref="L419:L420"/>
    <mergeCell ref="M419:M420"/>
    <mergeCell ref="N419:N420"/>
    <mergeCell ref="J301:J302"/>
    <mergeCell ref="L301:L302"/>
    <mergeCell ref="L417:L418"/>
    <mergeCell ref="M417:M418"/>
    <mergeCell ref="N417:N418"/>
    <mergeCell ref="M301:M302"/>
    <mergeCell ref="N301:N302"/>
    <mergeCell ref="J303:J304"/>
    <mergeCell ref="L303:L304"/>
    <mergeCell ref="M303:M304"/>
    <mergeCell ref="N303:N304"/>
    <mergeCell ref="H305:H308"/>
    <mergeCell ref="I305:I308"/>
    <mergeCell ref="J305:J306"/>
    <mergeCell ref="L305:L306"/>
    <mergeCell ref="M305:M306"/>
    <mergeCell ref="N305:N306"/>
    <mergeCell ref="J307:J308"/>
    <mergeCell ref="L307:L308"/>
    <mergeCell ref="G137:G144"/>
    <mergeCell ref="E465:E472"/>
    <mergeCell ref="F465:F472"/>
    <mergeCell ref="G465:G472"/>
    <mergeCell ref="H465:H468"/>
    <mergeCell ref="I465:I468"/>
    <mergeCell ref="H469:H472"/>
    <mergeCell ref="I469:I472"/>
    <mergeCell ref="J465:J466"/>
    <mergeCell ref="K465:K466"/>
    <mergeCell ref="L465:L466"/>
    <mergeCell ref="M465:M466"/>
    <mergeCell ref="J467:J468"/>
    <mergeCell ref="K467:K468"/>
    <mergeCell ref="L467:L468"/>
    <mergeCell ref="M467:M468"/>
    <mergeCell ref="K417:K418"/>
    <mergeCell ref="K137:K138"/>
    <mergeCell ref="M137:M138"/>
    <mergeCell ref="K139:K140"/>
    <mergeCell ref="M139:M140"/>
    <mergeCell ref="L139:L140"/>
    <mergeCell ref="L137:L138"/>
    <mergeCell ref="H137:H140"/>
    <mergeCell ref="H141:H144"/>
    <mergeCell ref="I141:I144"/>
    <mergeCell ref="J143:J144"/>
    <mergeCell ref="J141:J142"/>
    <mergeCell ref="L141:L142"/>
    <mergeCell ref="M141:M142"/>
    <mergeCell ref="H289:H292"/>
    <mergeCell ref="I289:I292"/>
    <mergeCell ref="L491:L492"/>
    <mergeCell ref="M491:M492"/>
    <mergeCell ref="H41:H44"/>
    <mergeCell ref="M41:M42"/>
    <mergeCell ref="N41:N42"/>
    <mergeCell ref="J43:J44"/>
    <mergeCell ref="K43:K44"/>
    <mergeCell ref="M43:M44"/>
    <mergeCell ref="N43:N44"/>
    <mergeCell ref="L65:L66"/>
    <mergeCell ref="M65:M66"/>
    <mergeCell ref="M45:M46"/>
    <mergeCell ref="N45:N46"/>
    <mergeCell ref="N65:N66"/>
    <mergeCell ref="J67:J68"/>
    <mergeCell ref="K67:K68"/>
    <mergeCell ref="H449:H452"/>
    <mergeCell ref="I449:I452"/>
    <mergeCell ref="N473:N474"/>
    <mergeCell ref="J475:J476"/>
    <mergeCell ref="K475:K476"/>
    <mergeCell ref="M475:M476"/>
    <mergeCell ref="N475:N476"/>
    <mergeCell ref="J473:J474"/>
    <mergeCell ref="L473:L474"/>
    <mergeCell ref="L475:L476"/>
    <mergeCell ref="J419:J420"/>
    <mergeCell ref="M59:M60"/>
    <mergeCell ref="N59:N60"/>
    <mergeCell ref="M47:M48"/>
    <mergeCell ref="N47:N48"/>
    <mergeCell ref="L49:L50"/>
    <mergeCell ref="K35:K36"/>
    <mergeCell ref="L35:L36"/>
    <mergeCell ref="M35:M36"/>
    <mergeCell ref="N35:N36"/>
    <mergeCell ref="I41:I44"/>
    <mergeCell ref="J41:J42"/>
    <mergeCell ref="K41:K42"/>
    <mergeCell ref="L41:L42"/>
    <mergeCell ref="J29:J30"/>
    <mergeCell ref="K29:K30"/>
    <mergeCell ref="L29:L30"/>
    <mergeCell ref="K489:K490"/>
    <mergeCell ref="M489:M490"/>
    <mergeCell ref="N489:N490"/>
    <mergeCell ref="J479:J480"/>
    <mergeCell ref="I33:I36"/>
    <mergeCell ref="J33:J34"/>
    <mergeCell ref="J289:J290"/>
    <mergeCell ref="J291:J292"/>
    <mergeCell ref="N299:N300"/>
    <mergeCell ref="N61:N62"/>
    <mergeCell ref="M63:M64"/>
    <mergeCell ref="N63:N64"/>
    <mergeCell ref="M69:M70"/>
    <mergeCell ref="N69:N70"/>
    <mergeCell ref="M71:M72"/>
    <mergeCell ref="N71:N72"/>
    <mergeCell ref="M109:M110"/>
    <mergeCell ref="N109:N110"/>
    <mergeCell ref="J111:J112"/>
    <mergeCell ref="L111:L112"/>
    <mergeCell ref="M111:M112"/>
    <mergeCell ref="M49:M50"/>
    <mergeCell ref="N493:N494"/>
    <mergeCell ref="J495:J496"/>
    <mergeCell ref="L495:L496"/>
    <mergeCell ref="M495:M496"/>
    <mergeCell ref="N495:N496"/>
    <mergeCell ref="M29:M30"/>
    <mergeCell ref="N29:N30"/>
    <mergeCell ref="J31:J32"/>
    <mergeCell ref="K31:K32"/>
    <mergeCell ref="L31:L32"/>
    <mergeCell ref="M31:M32"/>
    <mergeCell ref="N31:N32"/>
    <mergeCell ref="N465:N466"/>
    <mergeCell ref="N467:N468"/>
    <mergeCell ref="J449:J450"/>
    <mergeCell ref="K449:K450"/>
    <mergeCell ref="L449:L450"/>
    <mergeCell ref="M449:M450"/>
    <mergeCell ref="N449:N450"/>
    <mergeCell ref="M479:M480"/>
    <mergeCell ref="N479:N480"/>
    <mergeCell ref="N137:N138"/>
    <mergeCell ref="N139:N140"/>
    <mergeCell ref="J489:J490"/>
    <mergeCell ref="K473:K474"/>
    <mergeCell ref="M473:M474"/>
    <mergeCell ref="K33:K34"/>
    <mergeCell ref="L33:L34"/>
    <mergeCell ref="M33:M34"/>
    <mergeCell ref="N33:N34"/>
    <mergeCell ref="J35:J36"/>
  </mergeCells>
  <conditionalFormatting sqref="K9:K504">
    <cfRule type="expression" dxfId="919" priority="1046">
      <formula>K9&lt;$K$5</formula>
    </cfRule>
  </conditionalFormatting>
  <conditionalFormatting sqref="K9:R9 K10:Q10 K11:R11 M11:N16 K12:Q12 L17:N20 M19:N24 L25:N28 M27:N32 L37:N40 M39:N44 L45:N48 M47:N52 L53:N56 M55:N60 L61:N64 M63:N68 L69:N72 M71:N76 L77:N80 M79:N84 L85:N88 M87:N92 L93:N100 M99:N104 L105:N108 M107:N112 L113:N116 M115:N120 L121:N124 M123:N128 L129:N132 M131:N136 L137:N140 M139:N152 L153:N156 M155:N160 L161:N164 M163:N168 L169:N172 M171:N176 L181:N184 M183:N188 L189:N192 M191:N196 L197:N200 M199:N204 L205:N208 M207:N212 L213:N216 M215:N220 L221:N224 M223:N228 L229:N232 M231:N236 L237:N244 M243:N248 L249:N252 M251:N256 L257:N260 M259:N264 L265:N268 M267:N272 L273:N276 M275:N288 L289:N292 M291:N296 L297:N300 M299:N304 L305:N308 M307:N312 L317:N320 M319:N324 L325:N328 M327:N332 L333:N336 M335:N340 L341:N344 M343:N348 L349:N352 M351:N356 L357:N360 M359:N364 L365:N368 M367:N372 L373:N380 M379:N384 L385:N388 M387:N392 L393:N396 M395:N400 L401:N404 M403:N408 L409:N412 M411:N416 L417:N420 M419:N424 L425:N428 M427:N432 L433:N436 M435:N440 L441:N444 M443:N448 L449:N456 M455:N460 L465:N468 M467:N472 L473:N476 M475:N488 L489:N492 M491:N496 L497:N504">
    <cfRule type="cellIs" dxfId="918" priority="906" operator="greaterThanOrEqual">
      <formula>10</formula>
    </cfRule>
    <cfRule type="cellIs" dxfId="917" priority="907" operator="between">
      <formula>1</formula>
      <formula>10</formula>
    </cfRule>
    <cfRule type="cellIs" dxfId="916" priority="908" operator="between">
      <formula>0.1</formula>
      <formula>0.999</formula>
    </cfRule>
  </conditionalFormatting>
  <conditionalFormatting sqref="K9:R9 K10:Q10 K11:R11 M11:N16 K12:Q12 M19:N24 M27:N32 M39:N44 M47:N52 M55:N60 M63:N68 M71:N76 M79:N84 M87:N92 M95:N96 M99:N104 M107:N112 M115:N120 M123:N128 M131:N136 M139:N152 M155:N160 M163:N168 M171:N176 M183:N188 M191:N196 M199:N204 M207:N212 M215:N220 M223:N228 M231:N236 M239:N240 M243:N248 M251:N256 M259:N264 M267:N272 M275:N288 M291:N296 M299:N304 M307:N312 M319:N324 M327:N332 M335:N340 M343:N348 M351:N356 M359:N364 M367:N372 M375:N376 M379:N384 M387:N392 M395:N400 M403:N408 M411:N416 M419:N424 M427:N432 M435:N440 M443:N448 M451:N452 M455:N460 M467:N472 M475:N488 M491:N496">
    <cfRule type="cellIs" dxfId="915" priority="909" operator="lessThan">
      <formula>0.1</formula>
    </cfRule>
  </conditionalFormatting>
  <conditionalFormatting sqref="K11:R11 M11:N16 K12:Q12 M19:N24 M27:N32 M39:N44 M47:N52 M55:N60 M63:N68 M71:N76 M79:N84 M87:N92 M99:N104 M107:N112 M115:N120 M123:N128 M131:N136 M139:N152 M155:N160 M163:N168 M171:N176 M183:N188 M191:N196 M199:N204 M207:N212 M215:N220 M223:N228 M231:N236 M243:N248 M251:N256 M259:N264 M267:N272 M275:N288 M291:N296 M299:N304 M307:N312 M319:N324 M327:N332 M335:N340 M343:N348 M351:N356 M359:N364 M367:N372 M379:N384 M387:N392 M395:N400 M403:N408 M411:N416 M419:N424 M427:N432 M435:N440 M443:N448 M455:N460 M467:N472 M475:N488 M491:N496 L499:N504 K9:R9 K10:Q10 M95:N96 M239:N240 M375:N376 M451:N452">
    <cfRule type="cellIs" dxfId="914" priority="905" operator="greaterThanOrEqual">
      <formula>10000</formula>
    </cfRule>
  </conditionalFormatting>
  <conditionalFormatting sqref="L9:L504">
    <cfRule type="expression" dxfId="913" priority="948">
      <formula>L9&lt;$L$5</formula>
    </cfRule>
  </conditionalFormatting>
  <conditionalFormatting sqref="L11:L32 O13:O102 K13:N504">
    <cfRule type="cellIs" dxfId="912" priority="835" operator="greaterThanOrEqual">
      <formula>10000</formula>
    </cfRule>
  </conditionalFormatting>
  <conditionalFormatting sqref="L11:L504 K13:O16 O17:O102 K17:K504 L21:N24 L29:N36 L41:N44 L49:N52 L57:N60 L65:N68 L73:N76 L81:N84 L89:N92 L101:N104 L109:N112 L117:N120 L125:N128 L133:N136 L141:N152 L157:N160 L165:N168 L173:N180 L185:N188 L193:N196 L201:N204 L209:N212 L217:N220 L225:N228 L233:N236 L245:N248 L253:N256 L261:N264 L269:N272 L277:N288 L293:N296 L301:N304 L309:N316 L321:N324 L329:N332 L337:N340 L345:N348 L353:N356 L361:N364 L369:N372 L381:N384 L389:N392 L397:N400 L405:N408 L413:N416 L421:N424 L429:N432 L437:N440 L445:N448 L457:N464 L469:N472 L477:N488 L493:N496 L501:N504">
    <cfRule type="cellIs" dxfId="911" priority="844" operator="greaterThanOrEqual">
      <formula>10</formula>
    </cfRule>
    <cfRule type="cellIs" dxfId="910" priority="845" operator="between">
      <formula>1</formula>
      <formula>10</formula>
    </cfRule>
    <cfRule type="cellIs" dxfId="909" priority="846" operator="between">
      <formula>0.1</formula>
      <formula>0.999</formula>
    </cfRule>
  </conditionalFormatting>
  <conditionalFormatting sqref="L11:L504 O13:O102 K13:N496 K497:K504">
    <cfRule type="cellIs" dxfId="908" priority="836" operator="lessThan">
      <formula>0.1</formula>
    </cfRule>
  </conditionalFormatting>
  <conditionalFormatting sqref="L9:N504">
    <cfRule type="cellIs" dxfId="907" priority="837" operator="equal">
      <formula>0</formula>
    </cfRule>
  </conditionalFormatting>
  <conditionalFormatting sqref="L497:N504">
    <cfRule type="cellIs" dxfId="906" priority="839" operator="lessThan">
      <formula>0.1</formula>
    </cfRule>
  </conditionalFormatting>
  <conditionalFormatting sqref="M9:M504">
    <cfRule type="expression" dxfId="905" priority="910">
      <formula>M9&lt;$M$5</formula>
    </cfRule>
  </conditionalFormatting>
  <conditionalFormatting sqref="N9:N504">
    <cfRule type="expression" dxfId="904" priority="1048">
      <formula>N9&gt;$N$5</formula>
    </cfRule>
  </conditionalFormatting>
  <conditionalFormatting sqref="O13">
    <cfRule type="expression" dxfId="903" priority="878">
      <formula>O13&lt;#REF!</formula>
    </cfRule>
  </conditionalFormatting>
  <conditionalFormatting sqref="O17">
    <cfRule type="expression" dxfId="902" priority="875">
      <formula>O17&lt;#REF!</formula>
    </cfRule>
  </conditionalFormatting>
  <conditionalFormatting sqref="O21">
    <cfRule type="expression" dxfId="901" priority="872">
      <formula>O21&lt;#REF!</formula>
    </cfRule>
  </conditionalFormatting>
  <conditionalFormatting sqref="O25">
    <cfRule type="expression" dxfId="900" priority="869">
      <formula>O25&lt;#REF!</formula>
    </cfRule>
  </conditionalFormatting>
  <conditionalFormatting sqref="O29">
    <cfRule type="expression" dxfId="899" priority="866">
      <formula>O29&lt;#REF!</formula>
    </cfRule>
  </conditionalFormatting>
  <conditionalFormatting sqref="O53">
    <cfRule type="expression" dxfId="898" priority="899">
      <formula>O53&lt;#REF!</formula>
    </cfRule>
  </conditionalFormatting>
  <conditionalFormatting sqref="O65">
    <cfRule type="expression" dxfId="897" priority="893">
      <formula>O65&lt;#REF!</formula>
    </cfRule>
  </conditionalFormatting>
  <conditionalFormatting sqref="O89">
    <cfRule type="expression" dxfId="896" priority="881">
      <formula>O89&lt;#REF!</formula>
    </cfRule>
  </conditionalFormatting>
  <conditionalFormatting sqref="O9:Q9 O11:Q11 P13:Q13 O15:Q15 P17:Q17 O19:Q19 P21:Q21 O23:Q23 P25:Q25 O27:Q27 P29:Q29 O31:Q31 O41:Q41 O43:Q43 P45:Q45 O47:Q47 O49:Q49 P51:Q51 P53:Q53 O55:Q55 O61:Q61 P63:Q63 P65:Q65 O67:Q67 P69:Q69 O71:Q71 O73:Q73 P75:Q75 O77:Q77 O79:Q79 O85:Q85 P87:Q87 P89:Q89 O91:Q91 O97:Q97 O99:Q99">
    <cfRule type="expression" dxfId="895" priority="1049">
      <formula>O9&lt;30</formula>
    </cfRule>
  </conditionalFormatting>
  <conditionalFormatting sqref="P9:Q504">
    <cfRule type="cellIs" dxfId="894" priority="2" operator="lessThan">
      <formula>30</formula>
    </cfRule>
  </conditionalFormatting>
  <conditionalFormatting sqref="P33:Q33 P35:Q35">
    <cfRule type="expression" dxfId="893" priority="804">
      <formula>P33&lt;#REF!</formula>
    </cfRule>
  </conditionalFormatting>
  <conditionalFormatting sqref="P37:Q37 P39:Q39">
    <cfRule type="expression" dxfId="892" priority="797">
      <formula>P37&lt;#REF!</formula>
    </cfRule>
  </conditionalFormatting>
  <conditionalFormatting sqref="P57:Q57 O59:Q59">
    <cfRule type="expression" dxfId="891" priority="770">
      <formula>O57&lt;#REF!</formula>
    </cfRule>
  </conditionalFormatting>
  <conditionalFormatting sqref="P81:Q81 O83:Q83">
    <cfRule type="expression" dxfId="890" priority="738">
      <formula>O81&lt;#REF!</formula>
    </cfRule>
  </conditionalFormatting>
  <conditionalFormatting sqref="P93:Q93 O95:Q95">
    <cfRule type="expression" dxfId="889" priority="721">
      <formula>O93&lt;#REF!</formula>
    </cfRule>
  </conditionalFormatting>
  <conditionalFormatting sqref="P101:Q101 P103:Q103">
    <cfRule type="expression" dxfId="888" priority="709">
      <formula>P101&lt;#REF!</formula>
    </cfRule>
  </conditionalFormatting>
  <conditionalFormatting sqref="P105:Q105 P107:Q107">
    <cfRule type="expression" dxfId="887" priority="702">
      <formula>P105&lt;#REF!</formula>
    </cfRule>
  </conditionalFormatting>
  <conditionalFormatting sqref="P109:Q109 P111:Q111">
    <cfRule type="expression" dxfId="886" priority="695">
      <formula>P109&lt;#REF!</formula>
    </cfRule>
  </conditionalFormatting>
  <conditionalFormatting sqref="P113:Q113 P115:Q115">
    <cfRule type="expression" dxfId="885" priority="688">
      <formula>P113&lt;#REF!</formula>
    </cfRule>
  </conditionalFormatting>
  <conditionalFormatting sqref="P117:Q117 P119:Q119">
    <cfRule type="expression" dxfId="884" priority="679">
      <formula>P117&lt;#REF!</formula>
    </cfRule>
  </conditionalFormatting>
  <conditionalFormatting sqref="P121:Q121 P123:Q123">
    <cfRule type="expression" dxfId="883" priority="681">
      <formula>P121&lt;#REF!</formula>
    </cfRule>
  </conditionalFormatting>
  <conditionalFormatting sqref="P125:Q125 P127:Q127">
    <cfRule type="expression" dxfId="882" priority="667">
      <formula>P125&lt;#REF!</formula>
    </cfRule>
  </conditionalFormatting>
  <conditionalFormatting sqref="P129:Q129 P131:Q131">
    <cfRule type="expression" dxfId="881" priority="660">
      <formula>P129&lt;#REF!</formula>
    </cfRule>
  </conditionalFormatting>
  <conditionalFormatting sqref="P133:Q133 P135:Q135">
    <cfRule type="expression" dxfId="880" priority="653">
      <formula>P133&lt;#REF!</formula>
    </cfRule>
  </conditionalFormatting>
  <conditionalFormatting sqref="P137:Q137 P139:Q139">
    <cfRule type="expression" dxfId="879" priority="646">
      <formula>P137&lt;#REF!</formula>
    </cfRule>
  </conditionalFormatting>
  <conditionalFormatting sqref="P141:Q141 P143:Q143">
    <cfRule type="expression" dxfId="878" priority="637">
      <formula>P141&lt;#REF!</formula>
    </cfRule>
  </conditionalFormatting>
  <conditionalFormatting sqref="P145:Q145 P147:Q147">
    <cfRule type="expression" dxfId="877" priority="639">
      <formula>P145&lt;#REF!</formula>
    </cfRule>
  </conditionalFormatting>
  <conditionalFormatting sqref="P149:Q149 P151:Q151">
    <cfRule type="expression" dxfId="876" priority="625">
      <formula>P149&lt;#REF!</formula>
    </cfRule>
  </conditionalFormatting>
  <conditionalFormatting sqref="P153:Q153 P155:Q155">
    <cfRule type="expression" dxfId="875" priority="618">
      <formula>P153&lt;#REF!</formula>
    </cfRule>
  </conditionalFormatting>
  <conditionalFormatting sqref="P157:Q157 P159:Q159">
    <cfRule type="expression" dxfId="874" priority="611">
      <formula>P157&lt;#REF!</formula>
    </cfRule>
  </conditionalFormatting>
  <conditionalFormatting sqref="P161:Q161 P163:Q163">
    <cfRule type="expression" dxfId="873" priority="604">
      <formula>P161&lt;#REF!</formula>
    </cfRule>
  </conditionalFormatting>
  <conditionalFormatting sqref="P165:Q165 P167:Q167">
    <cfRule type="expression" dxfId="872" priority="595">
      <formula>P165&lt;#REF!</formula>
    </cfRule>
  </conditionalFormatting>
  <conditionalFormatting sqref="P169:Q169 P171:Q171">
    <cfRule type="expression" dxfId="871" priority="597">
      <formula>P169&lt;#REF!</formula>
    </cfRule>
  </conditionalFormatting>
  <conditionalFormatting sqref="P173:Q173 P175:Q175">
    <cfRule type="expression" dxfId="870" priority="583">
      <formula>P173&lt;#REF!</formula>
    </cfRule>
  </conditionalFormatting>
  <conditionalFormatting sqref="P177:Q177 P179:Q179">
    <cfRule type="expression" dxfId="869" priority="576">
      <formula>P177&lt;#REF!</formula>
    </cfRule>
  </conditionalFormatting>
  <conditionalFormatting sqref="P181:Q181 P183:Q183">
    <cfRule type="expression" dxfId="868" priority="569">
      <formula>P181&lt;#REF!</formula>
    </cfRule>
  </conditionalFormatting>
  <conditionalFormatting sqref="P185:Q185 P187:Q187">
    <cfRule type="expression" dxfId="867" priority="562">
      <formula>P185&lt;#REF!</formula>
    </cfRule>
  </conditionalFormatting>
  <conditionalFormatting sqref="P189:Q189 P191:Q191">
    <cfRule type="expression" dxfId="866" priority="553">
      <formula>P189&lt;#REF!</formula>
    </cfRule>
  </conditionalFormatting>
  <conditionalFormatting sqref="P193:Q193 P195:Q195">
    <cfRule type="expression" dxfId="865" priority="555">
      <formula>P193&lt;#REF!</formula>
    </cfRule>
  </conditionalFormatting>
  <conditionalFormatting sqref="P197:Q197 P199:Q199">
    <cfRule type="expression" dxfId="864" priority="541">
      <formula>P197&lt;#REF!</formula>
    </cfRule>
  </conditionalFormatting>
  <conditionalFormatting sqref="P201:Q201 P203:Q203">
    <cfRule type="expression" dxfId="863" priority="534">
      <formula>P201&lt;#REF!</formula>
    </cfRule>
  </conditionalFormatting>
  <conditionalFormatting sqref="P205:Q205 P207:Q207">
    <cfRule type="expression" dxfId="862" priority="527">
      <formula>P205&lt;#REF!</formula>
    </cfRule>
  </conditionalFormatting>
  <conditionalFormatting sqref="P209:Q209 P211:Q211">
    <cfRule type="expression" dxfId="861" priority="520">
      <formula>P209&lt;#REF!</formula>
    </cfRule>
  </conditionalFormatting>
  <conditionalFormatting sqref="P213:Q213 P215:Q215">
    <cfRule type="expression" dxfId="860" priority="511">
      <formula>P213&lt;#REF!</formula>
    </cfRule>
  </conditionalFormatting>
  <conditionalFormatting sqref="P217:Q217 P219:Q219">
    <cfRule type="expression" dxfId="859" priority="513">
      <formula>P217&lt;#REF!</formula>
    </cfRule>
  </conditionalFormatting>
  <conditionalFormatting sqref="P221:Q221 P223:Q223">
    <cfRule type="expression" dxfId="858" priority="499">
      <formula>P221&lt;#REF!</formula>
    </cfRule>
  </conditionalFormatting>
  <conditionalFormatting sqref="P225:Q225 P227:Q227">
    <cfRule type="expression" dxfId="857" priority="492">
      <formula>P225&lt;#REF!</formula>
    </cfRule>
  </conditionalFormatting>
  <conditionalFormatting sqref="P229:Q229 P231:Q231">
    <cfRule type="expression" dxfId="856" priority="485">
      <formula>P229&lt;#REF!</formula>
    </cfRule>
  </conditionalFormatting>
  <conditionalFormatting sqref="P233:Q233 P235:Q235">
    <cfRule type="expression" dxfId="855" priority="478">
      <formula>P233&lt;#REF!</formula>
    </cfRule>
  </conditionalFormatting>
  <conditionalFormatting sqref="P237:Q237 P239:Q239">
    <cfRule type="expression" dxfId="854" priority="469">
      <formula>P237&lt;#REF!</formula>
    </cfRule>
  </conditionalFormatting>
  <conditionalFormatting sqref="P241:Q241 P243:Q243">
    <cfRule type="expression" dxfId="853" priority="471">
      <formula>P241&lt;#REF!</formula>
    </cfRule>
  </conditionalFormatting>
  <conditionalFormatting sqref="P245:Q245 P247:Q247">
    <cfRule type="expression" dxfId="852" priority="457">
      <formula>P245&lt;#REF!</formula>
    </cfRule>
  </conditionalFormatting>
  <conditionalFormatting sqref="P249:Q249 P251:Q251">
    <cfRule type="expression" dxfId="851" priority="450">
      <formula>P249&lt;#REF!</formula>
    </cfRule>
  </conditionalFormatting>
  <conditionalFormatting sqref="P253:Q253 P255:Q255">
    <cfRule type="expression" dxfId="850" priority="443">
      <formula>P253&lt;#REF!</formula>
    </cfRule>
  </conditionalFormatting>
  <conditionalFormatting sqref="P257:Q257 P259:Q259">
    <cfRule type="expression" dxfId="849" priority="436">
      <formula>P257&lt;#REF!</formula>
    </cfRule>
  </conditionalFormatting>
  <conditionalFormatting sqref="P261:Q261 P263:Q263">
    <cfRule type="expression" dxfId="848" priority="427">
      <formula>P261&lt;#REF!</formula>
    </cfRule>
  </conditionalFormatting>
  <conditionalFormatting sqref="P265:Q265 P267:Q267">
    <cfRule type="expression" dxfId="847" priority="429">
      <formula>P265&lt;#REF!</formula>
    </cfRule>
  </conditionalFormatting>
  <conditionalFormatting sqref="P269:Q269 P271:Q271">
    <cfRule type="expression" dxfId="846" priority="415">
      <formula>P269&lt;#REF!</formula>
    </cfRule>
  </conditionalFormatting>
  <conditionalFormatting sqref="P273:Q273 P275:Q275">
    <cfRule type="expression" dxfId="845" priority="408">
      <formula>P273&lt;#REF!</formula>
    </cfRule>
  </conditionalFormatting>
  <conditionalFormatting sqref="P277:Q277 P279:Q279">
    <cfRule type="expression" dxfId="844" priority="401">
      <formula>P277&lt;#REF!</formula>
    </cfRule>
  </conditionalFormatting>
  <conditionalFormatting sqref="P281:Q281 P283:Q283">
    <cfRule type="expression" dxfId="843" priority="394">
      <formula>P281&lt;#REF!</formula>
    </cfRule>
  </conditionalFormatting>
  <conditionalFormatting sqref="P285:Q285 P287:Q287">
    <cfRule type="expression" dxfId="842" priority="385">
      <formula>P285&lt;#REF!</formula>
    </cfRule>
  </conditionalFormatting>
  <conditionalFormatting sqref="P289:Q289 P291:Q291">
    <cfRule type="expression" dxfId="841" priority="387">
      <formula>P289&lt;#REF!</formula>
    </cfRule>
  </conditionalFormatting>
  <conditionalFormatting sqref="P293:Q293 P295:Q295">
    <cfRule type="expression" dxfId="840" priority="373">
      <formula>P293&lt;#REF!</formula>
    </cfRule>
  </conditionalFormatting>
  <conditionalFormatting sqref="P297:Q297 P299:Q299">
    <cfRule type="expression" dxfId="839" priority="366">
      <formula>P297&lt;#REF!</formula>
    </cfRule>
  </conditionalFormatting>
  <conditionalFormatting sqref="P301:Q301 P303:Q303">
    <cfRule type="expression" dxfId="838" priority="359">
      <formula>P301&lt;#REF!</formula>
    </cfRule>
  </conditionalFormatting>
  <conditionalFormatting sqref="P305:Q305 P307:Q307">
    <cfRule type="expression" dxfId="837" priority="352">
      <formula>P305&lt;#REF!</formula>
    </cfRule>
  </conditionalFormatting>
  <conditionalFormatting sqref="P309:Q309 P311:Q311">
    <cfRule type="expression" dxfId="836" priority="343">
      <formula>P309&lt;#REF!</formula>
    </cfRule>
  </conditionalFormatting>
  <conditionalFormatting sqref="P313:Q313 P315:Q315">
    <cfRule type="expression" dxfId="835" priority="345">
      <formula>P313&lt;#REF!</formula>
    </cfRule>
  </conditionalFormatting>
  <conditionalFormatting sqref="P317:Q317 P319:Q319">
    <cfRule type="expression" dxfId="834" priority="331">
      <formula>P317&lt;#REF!</formula>
    </cfRule>
  </conditionalFormatting>
  <conditionalFormatting sqref="P321:Q321 P323:Q323">
    <cfRule type="expression" dxfId="833" priority="324">
      <formula>P321&lt;#REF!</formula>
    </cfRule>
  </conditionalFormatting>
  <conditionalFormatting sqref="P325:Q325 P327:Q327">
    <cfRule type="expression" dxfId="832" priority="317">
      <formula>P325&lt;#REF!</formula>
    </cfRule>
  </conditionalFormatting>
  <conditionalFormatting sqref="P329:Q329 P331:Q331">
    <cfRule type="expression" dxfId="831" priority="310">
      <formula>P329&lt;#REF!</formula>
    </cfRule>
  </conditionalFormatting>
  <conditionalFormatting sqref="P333:Q333 P335:Q335">
    <cfRule type="expression" dxfId="830" priority="301">
      <formula>P333&lt;#REF!</formula>
    </cfRule>
  </conditionalFormatting>
  <conditionalFormatting sqref="P337:Q337 P339:Q339">
    <cfRule type="expression" dxfId="829" priority="303">
      <formula>P337&lt;#REF!</formula>
    </cfRule>
  </conditionalFormatting>
  <conditionalFormatting sqref="P341:Q341 P343:Q343">
    <cfRule type="expression" dxfId="828" priority="289">
      <formula>P341&lt;#REF!</formula>
    </cfRule>
  </conditionalFormatting>
  <conditionalFormatting sqref="P345:Q345 P347:Q347">
    <cfRule type="expression" dxfId="827" priority="282">
      <formula>P345&lt;#REF!</formula>
    </cfRule>
  </conditionalFormatting>
  <conditionalFormatting sqref="P349:Q349 P351:Q351">
    <cfRule type="expression" dxfId="826" priority="275">
      <formula>P349&lt;#REF!</formula>
    </cfRule>
  </conditionalFormatting>
  <conditionalFormatting sqref="P353:Q353 P355:Q355">
    <cfRule type="expression" dxfId="825" priority="268">
      <formula>P353&lt;#REF!</formula>
    </cfRule>
  </conditionalFormatting>
  <conditionalFormatting sqref="P357:Q357 P359:Q359">
    <cfRule type="expression" dxfId="824" priority="259">
      <formula>P357&lt;#REF!</formula>
    </cfRule>
  </conditionalFormatting>
  <conditionalFormatting sqref="P361:Q361 P363:Q363">
    <cfRule type="expression" dxfId="823" priority="261">
      <formula>P361&lt;#REF!</formula>
    </cfRule>
  </conditionalFormatting>
  <conditionalFormatting sqref="P365:Q365 P367:Q367">
    <cfRule type="expression" dxfId="822" priority="247">
      <formula>P365&lt;#REF!</formula>
    </cfRule>
  </conditionalFormatting>
  <conditionalFormatting sqref="P369:Q369 P371:Q371">
    <cfRule type="expression" dxfId="821" priority="240">
      <formula>P369&lt;#REF!</formula>
    </cfRule>
  </conditionalFormatting>
  <conditionalFormatting sqref="P373:Q373 P375:Q375">
    <cfRule type="expression" dxfId="820" priority="233">
      <formula>P373&lt;#REF!</formula>
    </cfRule>
  </conditionalFormatting>
  <conditionalFormatting sqref="P377:Q377 P379:Q379">
    <cfRule type="expression" dxfId="819" priority="226">
      <formula>P377&lt;#REF!</formula>
    </cfRule>
  </conditionalFormatting>
  <conditionalFormatting sqref="P381:Q381 P383:Q383">
    <cfRule type="expression" dxfId="818" priority="217">
      <formula>P381&lt;#REF!</formula>
    </cfRule>
  </conditionalFormatting>
  <conditionalFormatting sqref="P385:Q385 P387:Q387">
    <cfRule type="expression" dxfId="817" priority="219">
      <formula>P385&lt;#REF!</formula>
    </cfRule>
  </conditionalFormatting>
  <conditionalFormatting sqref="P389:Q389 P391:Q391">
    <cfRule type="expression" dxfId="816" priority="205">
      <formula>P389&lt;#REF!</formula>
    </cfRule>
  </conditionalFormatting>
  <conditionalFormatting sqref="P393:Q393 P395:Q395">
    <cfRule type="expression" dxfId="815" priority="198">
      <formula>P393&lt;#REF!</formula>
    </cfRule>
  </conditionalFormatting>
  <conditionalFormatting sqref="P397:Q397 P399:Q399">
    <cfRule type="expression" dxfId="814" priority="191">
      <formula>P397&lt;#REF!</formula>
    </cfRule>
  </conditionalFormatting>
  <conditionalFormatting sqref="P401:Q401 P403:Q403">
    <cfRule type="expression" dxfId="813" priority="184">
      <formula>P401&lt;#REF!</formula>
    </cfRule>
  </conditionalFormatting>
  <conditionalFormatting sqref="P405:Q405 P407:Q407">
    <cfRule type="expression" dxfId="812" priority="175">
      <formula>P405&lt;#REF!</formula>
    </cfRule>
  </conditionalFormatting>
  <conditionalFormatting sqref="P409:Q409 P411:Q411">
    <cfRule type="expression" dxfId="811" priority="177">
      <formula>P409&lt;#REF!</formula>
    </cfRule>
  </conditionalFormatting>
  <conditionalFormatting sqref="P413:Q413 P415:Q415">
    <cfRule type="expression" dxfId="810" priority="163">
      <formula>P413&lt;#REF!</formula>
    </cfRule>
  </conditionalFormatting>
  <conditionalFormatting sqref="P417:Q417 P419:Q419">
    <cfRule type="expression" dxfId="809" priority="156">
      <formula>P417&lt;#REF!</formula>
    </cfRule>
  </conditionalFormatting>
  <conditionalFormatting sqref="P421:Q421 P423:Q423">
    <cfRule type="expression" dxfId="808" priority="149">
      <formula>P421&lt;#REF!</formula>
    </cfRule>
  </conditionalFormatting>
  <conditionalFormatting sqref="P425:Q425 P427:Q427">
    <cfRule type="expression" dxfId="807" priority="142">
      <formula>P425&lt;#REF!</formula>
    </cfRule>
  </conditionalFormatting>
  <conditionalFormatting sqref="P429:Q429 P431:Q431">
    <cfRule type="expression" dxfId="806" priority="133">
      <formula>P429&lt;#REF!</formula>
    </cfRule>
  </conditionalFormatting>
  <conditionalFormatting sqref="P433:Q433 P435:Q435">
    <cfRule type="expression" dxfId="805" priority="135">
      <formula>P433&lt;#REF!</formula>
    </cfRule>
  </conditionalFormatting>
  <conditionalFormatting sqref="P437:Q437 P439:Q439">
    <cfRule type="expression" dxfId="804" priority="121">
      <formula>P437&lt;#REF!</formula>
    </cfRule>
  </conditionalFormatting>
  <conditionalFormatting sqref="P441:Q441 P443:Q443">
    <cfRule type="expression" dxfId="803" priority="114">
      <formula>P441&lt;#REF!</formula>
    </cfRule>
  </conditionalFormatting>
  <conditionalFormatting sqref="P445:Q445 P447:Q447">
    <cfRule type="expression" dxfId="802" priority="107">
      <formula>P445&lt;#REF!</formula>
    </cfRule>
  </conditionalFormatting>
  <conditionalFormatting sqref="P449:Q449 P451:Q451">
    <cfRule type="expression" dxfId="801" priority="100">
      <formula>P449&lt;#REF!</formula>
    </cfRule>
  </conditionalFormatting>
  <conditionalFormatting sqref="P453:Q453 P455:Q455">
    <cfRule type="expression" dxfId="800" priority="91">
      <formula>P453&lt;#REF!</formula>
    </cfRule>
  </conditionalFormatting>
  <conditionalFormatting sqref="P457:Q457 P459:Q459">
    <cfRule type="expression" dxfId="799" priority="93">
      <formula>P457&lt;#REF!</formula>
    </cfRule>
  </conditionalFormatting>
  <conditionalFormatting sqref="P461:Q461 P463:Q463">
    <cfRule type="expression" dxfId="798" priority="79">
      <formula>P461&lt;#REF!</formula>
    </cfRule>
  </conditionalFormatting>
  <conditionalFormatting sqref="P465:Q465 P467:Q467">
    <cfRule type="expression" dxfId="797" priority="72">
      <formula>P465&lt;#REF!</formula>
    </cfRule>
  </conditionalFormatting>
  <conditionalFormatting sqref="P469:Q469 P471:Q471">
    <cfRule type="expression" dxfId="796" priority="65">
      <formula>P469&lt;#REF!</formula>
    </cfRule>
  </conditionalFormatting>
  <conditionalFormatting sqref="P473:Q473 P475:Q475">
    <cfRule type="expression" dxfId="795" priority="58">
      <formula>P473&lt;#REF!</formula>
    </cfRule>
  </conditionalFormatting>
  <conditionalFormatting sqref="P477:Q477 P479:Q479">
    <cfRule type="expression" dxfId="794" priority="49">
      <formula>P477&lt;#REF!</formula>
    </cfRule>
  </conditionalFormatting>
  <conditionalFormatting sqref="P481:Q481 P483:Q483">
    <cfRule type="expression" dxfId="793" priority="51">
      <formula>P481&lt;#REF!</formula>
    </cfRule>
  </conditionalFormatting>
  <conditionalFormatting sqref="P485:Q485 P487:Q487">
    <cfRule type="expression" dxfId="792" priority="37">
      <formula>P485&lt;#REF!</formula>
    </cfRule>
  </conditionalFormatting>
  <conditionalFormatting sqref="P489:Q489 P491:Q491">
    <cfRule type="expression" dxfId="791" priority="30">
      <formula>P489&lt;#REF!</formula>
    </cfRule>
  </conditionalFormatting>
  <conditionalFormatting sqref="P493:Q493 P495:Q495">
    <cfRule type="expression" dxfId="790" priority="23">
      <formula>P493&lt;#REF!</formula>
    </cfRule>
  </conditionalFormatting>
  <conditionalFormatting sqref="P497:Q497 P499:Q499">
    <cfRule type="expression" dxfId="789" priority="16">
      <formula>P497&lt;#REF!</formula>
    </cfRule>
  </conditionalFormatting>
  <conditionalFormatting sqref="P501:Q501 P503:Q503">
    <cfRule type="expression" dxfId="788" priority="9">
      <formula>P501&lt;30</formula>
    </cfRule>
  </conditionalFormatting>
  <conditionalFormatting sqref="P13:R13 P14:Q14 P15:R15 P16:Q16">
    <cfRule type="cellIs" dxfId="787" priority="826" operator="greaterThanOrEqual">
      <formula>10000</formula>
    </cfRule>
    <cfRule type="cellIs" dxfId="786" priority="827" operator="greaterThanOrEqual">
      <formula>10</formula>
    </cfRule>
    <cfRule type="cellIs" dxfId="785" priority="828" operator="between">
      <formula>1</formula>
      <formula>10</formula>
    </cfRule>
    <cfRule type="cellIs" dxfId="784" priority="829" operator="between">
      <formula>0.1</formula>
      <formula>0.999</formula>
    </cfRule>
    <cfRule type="cellIs" dxfId="783" priority="830" operator="lessThan">
      <formula>0.1</formula>
    </cfRule>
  </conditionalFormatting>
  <conditionalFormatting sqref="P17:R17 P18:Q18 P19:R19 P20:Q20">
    <cfRule type="cellIs" dxfId="782" priority="821" operator="greaterThanOrEqual">
      <formula>10000</formula>
    </cfRule>
    <cfRule type="cellIs" dxfId="781" priority="822" operator="greaterThanOrEqual">
      <formula>10</formula>
    </cfRule>
    <cfRule type="cellIs" dxfId="780" priority="823" operator="between">
      <formula>1</formula>
      <formula>10</formula>
    </cfRule>
    <cfRule type="cellIs" dxfId="779" priority="824" operator="between">
      <formula>0.1</formula>
      <formula>0.999</formula>
    </cfRule>
    <cfRule type="cellIs" dxfId="778" priority="825" operator="lessThan">
      <formula>0.1</formula>
    </cfRule>
  </conditionalFormatting>
  <conditionalFormatting sqref="P21:R21 P22:Q22 P23:R23 P24:Q24">
    <cfRule type="cellIs" dxfId="777" priority="816" operator="greaterThanOrEqual">
      <formula>10000</formula>
    </cfRule>
    <cfRule type="cellIs" dxfId="776" priority="817" operator="greaterThanOrEqual">
      <formula>10</formula>
    </cfRule>
    <cfRule type="cellIs" dxfId="775" priority="818" operator="between">
      <formula>1</formula>
      <formula>10</formula>
    </cfRule>
    <cfRule type="cellIs" dxfId="774" priority="819" operator="between">
      <formula>0.1</formula>
      <formula>0.999</formula>
    </cfRule>
    <cfRule type="cellIs" dxfId="773" priority="820" operator="lessThan">
      <formula>0.1</formula>
    </cfRule>
  </conditionalFormatting>
  <conditionalFormatting sqref="P25:R25 P26:Q26 P27:R27 P28:Q28">
    <cfRule type="cellIs" dxfId="772" priority="811" operator="greaterThanOrEqual">
      <formula>10000</formula>
    </cfRule>
    <cfRule type="cellIs" dxfId="771" priority="812" operator="greaterThanOrEqual">
      <formula>10</formula>
    </cfRule>
    <cfRule type="cellIs" dxfId="770" priority="813" operator="between">
      <formula>1</formula>
      <formula>10</formula>
    </cfRule>
    <cfRule type="cellIs" dxfId="769" priority="814" operator="between">
      <formula>0.1</formula>
      <formula>0.999</formula>
    </cfRule>
    <cfRule type="cellIs" dxfId="768" priority="815" operator="lessThan">
      <formula>0.1</formula>
    </cfRule>
  </conditionalFormatting>
  <conditionalFormatting sqref="P29:R29 P30:Q30 P31:R31 P32:Q32">
    <cfRule type="cellIs" dxfId="767" priority="806" operator="greaterThanOrEqual">
      <formula>10000</formula>
    </cfRule>
    <cfRule type="cellIs" dxfId="766" priority="807" operator="greaterThanOrEqual">
      <formula>10</formula>
    </cfRule>
    <cfRule type="cellIs" dxfId="765" priority="808" operator="between">
      <formula>1</formula>
      <formula>10</formula>
    </cfRule>
    <cfRule type="cellIs" dxfId="764" priority="809" operator="between">
      <formula>0.1</formula>
      <formula>0.999</formula>
    </cfRule>
    <cfRule type="cellIs" dxfId="763" priority="810" operator="lessThan">
      <formula>0.1</formula>
    </cfRule>
  </conditionalFormatting>
  <conditionalFormatting sqref="P33:R33 P34:Q34 P35:R35 P36:Q36">
    <cfRule type="cellIs" dxfId="762" priority="799" operator="greaterThanOrEqual">
      <formula>10000</formula>
    </cfRule>
    <cfRule type="cellIs" dxfId="761" priority="800" operator="greaterThanOrEqual">
      <formula>10</formula>
    </cfRule>
    <cfRule type="cellIs" dxfId="760" priority="801" operator="between">
      <formula>1</formula>
      <formula>10</formula>
    </cfRule>
    <cfRule type="cellIs" dxfId="759" priority="802" operator="between">
      <formula>0.1</formula>
      <formula>0.999</formula>
    </cfRule>
    <cfRule type="cellIs" dxfId="758" priority="803" operator="lessThan">
      <formula>0.1</formula>
    </cfRule>
  </conditionalFormatting>
  <conditionalFormatting sqref="P37:R37 P38:Q38 P39:R39 P40:Q40">
    <cfRule type="cellIs" dxfId="757" priority="792" operator="greaterThanOrEqual">
      <formula>10000</formula>
    </cfRule>
    <cfRule type="cellIs" dxfId="756" priority="793" operator="greaterThanOrEqual">
      <formula>10</formula>
    </cfRule>
    <cfRule type="cellIs" dxfId="755" priority="794" operator="between">
      <formula>1</formula>
      <formula>10</formula>
    </cfRule>
    <cfRule type="cellIs" dxfId="754" priority="795" operator="between">
      <formula>0.1</formula>
      <formula>0.999</formula>
    </cfRule>
    <cfRule type="cellIs" dxfId="753" priority="796" operator="lessThan">
      <formula>0.1</formula>
    </cfRule>
  </conditionalFormatting>
  <conditionalFormatting sqref="P41:R41 P42:Q42 P43:R43 P44:Q44">
    <cfRule type="cellIs" dxfId="752" priority="787" operator="greaterThanOrEqual">
      <formula>10000</formula>
    </cfRule>
    <cfRule type="cellIs" dxfId="751" priority="788" operator="greaterThanOrEqual">
      <formula>10</formula>
    </cfRule>
    <cfRule type="cellIs" dxfId="750" priority="789" operator="between">
      <formula>1</formula>
      <formula>10</formula>
    </cfRule>
    <cfRule type="cellIs" dxfId="749" priority="790" operator="between">
      <formula>0.1</formula>
      <formula>0.999</formula>
    </cfRule>
    <cfRule type="cellIs" dxfId="748" priority="791" operator="lessThan">
      <formula>0.1</formula>
    </cfRule>
  </conditionalFormatting>
  <conditionalFormatting sqref="P45:R45 P46:Q46 P47:R47 P48:Q48">
    <cfRule type="cellIs" dxfId="747" priority="782" operator="greaterThanOrEqual">
      <formula>10000</formula>
    </cfRule>
    <cfRule type="cellIs" dxfId="746" priority="783" operator="greaterThanOrEqual">
      <formula>10</formula>
    </cfRule>
    <cfRule type="cellIs" dxfId="745" priority="784" operator="between">
      <formula>1</formula>
      <formula>10</formula>
    </cfRule>
    <cfRule type="cellIs" dxfId="744" priority="785" operator="between">
      <formula>0.1</formula>
      <formula>0.999</formula>
    </cfRule>
    <cfRule type="cellIs" dxfId="743" priority="786" operator="lessThan">
      <formula>0.1</formula>
    </cfRule>
  </conditionalFormatting>
  <conditionalFormatting sqref="P49:R49 P50:Q50 P51:R51 P52:Q52">
    <cfRule type="cellIs" dxfId="742" priority="777" operator="greaterThanOrEqual">
      <formula>10000</formula>
    </cfRule>
    <cfRule type="cellIs" dxfId="741" priority="778" operator="greaterThanOrEqual">
      <formula>10</formula>
    </cfRule>
    <cfRule type="cellIs" dxfId="740" priority="779" operator="between">
      <formula>1</formula>
      <formula>10</formula>
    </cfRule>
    <cfRule type="cellIs" dxfId="739" priority="780" operator="between">
      <formula>0.1</formula>
      <formula>0.999</formula>
    </cfRule>
    <cfRule type="cellIs" dxfId="738" priority="781" operator="lessThan">
      <formula>0.1</formula>
    </cfRule>
  </conditionalFormatting>
  <conditionalFormatting sqref="P53:R53 P54:Q54 P55:R55 P56:Q56">
    <cfRule type="cellIs" dxfId="737" priority="772" operator="greaterThanOrEqual">
      <formula>10000</formula>
    </cfRule>
    <cfRule type="cellIs" dxfId="736" priority="773" operator="greaterThanOrEqual">
      <formula>10</formula>
    </cfRule>
    <cfRule type="cellIs" dxfId="735" priority="774" operator="between">
      <formula>1</formula>
      <formula>10</formula>
    </cfRule>
    <cfRule type="cellIs" dxfId="734" priority="775" operator="between">
      <formula>0.1</formula>
      <formula>0.999</formula>
    </cfRule>
    <cfRule type="cellIs" dxfId="733" priority="776" operator="lessThan">
      <formula>0.1</formula>
    </cfRule>
  </conditionalFormatting>
  <conditionalFormatting sqref="P57:R57 P58:Q58 P59:R59 P60:Q60">
    <cfRule type="cellIs" dxfId="732" priority="765" operator="greaterThanOrEqual">
      <formula>10000</formula>
    </cfRule>
    <cfRule type="cellIs" dxfId="731" priority="766" operator="greaterThanOrEqual">
      <formula>10</formula>
    </cfRule>
    <cfRule type="cellIs" dxfId="730" priority="767" operator="between">
      <formula>1</formula>
      <formula>10</formula>
    </cfRule>
    <cfRule type="cellIs" dxfId="729" priority="768" operator="between">
      <formula>0.1</formula>
      <formula>0.999</formula>
    </cfRule>
    <cfRule type="cellIs" dxfId="728" priority="769" operator="lessThan">
      <formula>0.1</formula>
    </cfRule>
  </conditionalFormatting>
  <conditionalFormatting sqref="P61:R61 P62:Q62 P63:R63 P64:Q64">
    <cfRule type="cellIs" dxfId="727" priority="760" operator="greaterThanOrEqual">
      <formula>10000</formula>
    </cfRule>
    <cfRule type="cellIs" dxfId="726" priority="761" operator="greaterThanOrEqual">
      <formula>10</formula>
    </cfRule>
    <cfRule type="cellIs" dxfId="725" priority="762" operator="between">
      <formula>1</formula>
      <formula>10</formula>
    </cfRule>
    <cfRule type="cellIs" dxfId="724" priority="763" operator="between">
      <formula>0.1</formula>
      <formula>0.999</formula>
    </cfRule>
    <cfRule type="cellIs" dxfId="723" priority="764" operator="lessThan">
      <formula>0.1</formula>
    </cfRule>
  </conditionalFormatting>
  <conditionalFormatting sqref="P65:R65 P66:Q66 P67:R67 P68:Q68">
    <cfRule type="cellIs" dxfId="722" priority="755" operator="greaterThanOrEqual">
      <formula>10000</formula>
    </cfRule>
    <cfRule type="cellIs" dxfId="721" priority="756" operator="greaterThanOrEqual">
      <formula>10</formula>
    </cfRule>
    <cfRule type="cellIs" dxfId="720" priority="757" operator="between">
      <formula>1</formula>
      <formula>10</formula>
    </cfRule>
    <cfRule type="cellIs" dxfId="719" priority="758" operator="between">
      <formula>0.1</formula>
      <formula>0.999</formula>
    </cfRule>
    <cfRule type="cellIs" dxfId="718" priority="759" operator="lessThan">
      <formula>0.1</formula>
    </cfRule>
  </conditionalFormatting>
  <conditionalFormatting sqref="P69:R69 P70:Q70 P71:R71 P72:Q72">
    <cfRule type="cellIs" dxfId="717" priority="750" operator="greaterThanOrEqual">
      <formula>10000</formula>
    </cfRule>
    <cfRule type="cellIs" dxfId="716" priority="751" operator="greaterThanOrEqual">
      <formula>10</formula>
    </cfRule>
    <cfRule type="cellIs" dxfId="715" priority="752" operator="between">
      <formula>1</formula>
      <formula>10</formula>
    </cfRule>
    <cfRule type="cellIs" dxfId="714" priority="753" operator="between">
      <formula>0.1</formula>
      <formula>0.999</formula>
    </cfRule>
    <cfRule type="cellIs" dxfId="713" priority="754" operator="lessThan">
      <formula>0.1</formula>
    </cfRule>
  </conditionalFormatting>
  <conditionalFormatting sqref="P73:R73 P74:Q74 P75:R75 P76:Q76">
    <cfRule type="cellIs" dxfId="712" priority="745" operator="greaterThanOrEqual">
      <formula>10000</formula>
    </cfRule>
    <cfRule type="cellIs" dxfId="711" priority="746" operator="greaterThanOrEqual">
      <formula>10</formula>
    </cfRule>
    <cfRule type="cellIs" dxfId="710" priority="747" operator="between">
      <formula>1</formula>
      <formula>10</formula>
    </cfRule>
    <cfRule type="cellIs" dxfId="709" priority="748" operator="between">
      <formula>0.1</formula>
      <formula>0.999</formula>
    </cfRule>
    <cfRule type="cellIs" dxfId="708" priority="749" operator="lessThan">
      <formula>0.1</formula>
    </cfRule>
  </conditionalFormatting>
  <conditionalFormatting sqref="P77:R77 P78:Q78 P79:R79 P80:Q80">
    <cfRule type="cellIs" dxfId="707" priority="740" operator="greaterThanOrEqual">
      <formula>10000</formula>
    </cfRule>
    <cfRule type="cellIs" dxfId="706" priority="741" operator="greaterThanOrEqual">
      <formula>10</formula>
    </cfRule>
    <cfRule type="cellIs" dxfId="705" priority="742" operator="between">
      <formula>1</formula>
      <formula>10</formula>
    </cfRule>
    <cfRule type="cellIs" dxfId="704" priority="743" operator="between">
      <formula>0.1</formula>
      <formula>0.999</formula>
    </cfRule>
    <cfRule type="cellIs" dxfId="703" priority="744" operator="lessThan">
      <formula>0.1</formula>
    </cfRule>
  </conditionalFormatting>
  <conditionalFormatting sqref="P81:R81 P82:Q82 P83:R83 P84:Q84">
    <cfRule type="cellIs" dxfId="702" priority="733" operator="greaterThanOrEqual">
      <formula>10000</formula>
    </cfRule>
    <cfRule type="cellIs" dxfId="701" priority="734" operator="greaterThanOrEqual">
      <formula>10</formula>
    </cfRule>
    <cfRule type="cellIs" dxfId="700" priority="735" operator="between">
      <formula>1</formula>
      <formula>10</formula>
    </cfRule>
    <cfRule type="cellIs" dxfId="699" priority="736" operator="between">
      <formula>0.1</formula>
      <formula>0.999</formula>
    </cfRule>
    <cfRule type="cellIs" dxfId="698" priority="737" operator="lessThan">
      <formula>0.1</formula>
    </cfRule>
  </conditionalFormatting>
  <conditionalFormatting sqref="P85:R85 P86:Q86 P87:R87 P88:Q88">
    <cfRule type="cellIs" dxfId="697" priority="728" operator="greaterThanOrEqual">
      <formula>10000</formula>
    </cfRule>
    <cfRule type="cellIs" dxfId="696" priority="729" operator="greaterThanOrEqual">
      <formula>10</formula>
    </cfRule>
    <cfRule type="cellIs" dxfId="695" priority="730" operator="between">
      <formula>1</formula>
      <formula>10</formula>
    </cfRule>
    <cfRule type="cellIs" dxfId="694" priority="731" operator="between">
      <formula>0.1</formula>
      <formula>0.999</formula>
    </cfRule>
    <cfRule type="cellIs" dxfId="693" priority="732" operator="lessThan">
      <formula>0.1</formula>
    </cfRule>
  </conditionalFormatting>
  <conditionalFormatting sqref="P89:R89 P90:Q90 P91:R91 P92:Q92">
    <cfRule type="cellIs" dxfId="692" priority="723" operator="greaterThanOrEqual">
      <formula>10000</formula>
    </cfRule>
    <cfRule type="cellIs" dxfId="691" priority="724" operator="greaterThanOrEqual">
      <formula>10</formula>
    </cfRule>
    <cfRule type="cellIs" dxfId="690" priority="725" operator="between">
      <formula>1</formula>
      <formula>10</formula>
    </cfRule>
    <cfRule type="cellIs" dxfId="689" priority="726" operator="between">
      <formula>0.1</formula>
      <formula>0.999</formula>
    </cfRule>
    <cfRule type="cellIs" dxfId="688" priority="727" operator="lessThan">
      <formula>0.1</formula>
    </cfRule>
  </conditionalFormatting>
  <conditionalFormatting sqref="P93:R93 P94:Q94 P95:R95 P96:Q96">
    <cfRule type="cellIs" dxfId="687" priority="716" operator="greaterThanOrEqual">
      <formula>10000</formula>
    </cfRule>
    <cfRule type="cellIs" dxfId="686" priority="717" operator="greaterThanOrEqual">
      <formula>10</formula>
    </cfRule>
    <cfRule type="cellIs" dxfId="685" priority="718" operator="between">
      <formula>1</formula>
      <formula>10</formula>
    </cfRule>
    <cfRule type="cellIs" dxfId="684" priority="719" operator="between">
      <formula>0.1</formula>
      <formula>0.999</formula>
    </cfRule>
    <cfRule type="cellIs" dxfId="683" priority="720" operator="lessThan">
      <formula>0.1</formula>
    </cfRule>
  </conditionalFormatting>
  <conditionalFormatting sqref="P97:R97 P98:Q98 P99:R99 P100:Q100">
    <cfRule type="cellIs" dxfId="682" priority="711" operator="greaterThanOrEqual">
      <formula>10000</formula>
    </cfRule>
    <cfRule type="cellIs" dxfId="681" priority="712" operator="greaterThanOrEqual">
      <formula>10</formula>
    </cfRule>
    <cfRule type="cellIs" dxfId="680" priority="713" operator="between">
      <formula>1</formula>
      <formula>10</formula>
    </cfRule>
    <cfRule type="cellIs" dxfId="679" priority="714" operator="between">
      <formula>0.1</formula>
      <formula>0.999</formula>
    </cfRule>
    <cfRule type="cellIs" dxfId="678" priority="715" operator="lessThan">
      <formula>0.1</formula>
    </cfRule>
  </conditionalFormatting>
  <conditionalFormatting sqref="P101:R101 P102:Q102 P103:R103 P104:Q104">
    <cfRule type="cellIs" dxfId="677" priority="704" operator="greaterThanOrEqual">
      <formula>10000</formula>
    </cfRule>
    <cfRule type="cellIs" dxfId="676" priority="705" operator="greaterThanOrEqual">
      <formula>10</formula>
    </cfRule>
    <cfRule type="cellIs" dxfId="675" priority="706" operator="between">
      <formula>1</formula>
      <formula>10</formula>
    </cfRule>
    <cfRule type="cellIs" dxfId="674" priority="707" operator="between">
      <formula>0.1</formula>
      <formula>0.999</formula>
    </cfRule>
    <cfRule type="cellIs" dxfId="673" priority="708" operator="lessThan">
      <formula>0.1</formula>
    </cfRule>
  </conditionalFormatting>
  <conditionalFormatting sqref="P105:R105 P106:Q106 P107:R107 P108:Q108">
    <cfRule type="cellIs" dxfId="672" priority="697" operator="greaterThanOrEqual">
      <formula>10000</formula>
    </cfRule>
    <cfRule type="cellIs" dxfId="671" priority="698" operator="greaterThanOrEqual">
      <formula>10</formula>
    </cfRule>
    <cfRule type="cellIs" dxfId="670" priority="699" operator="between">
      <formula>1</formula>
      <formula>10</formula>
    </cfRule>
    <cfRule type="cellIs" dxfId="669" priority="700" operator="between">
      <formula>0.1</formula>
      <formula>0.999</formula>
    </cfRule>
    <cfRule type="cellIs" dxfId="668" priority="701" operator="lessThan">
      <formula>0.1</formula>
    </cfRule>
  </conditionalFormatting>
  <conditionalFormatting sqref="P109:R109 P110:Q110 P111:R111 P112:Q112">
    <cfRule type="cellIs" dxfId="667" priority="690" operator="greaterThanOrEqual">
      <formula>10000</formula>
    </cfRule>
    <cfRule type="cellIs" dxfId="666" priority="691" operator="greaterThanOrEqual">
      <formula>10</formula>
    </cfRule>
    <cfRule type="cellIs" dxfId="665" priority="692" operator="between">
      <formula>1</formula>
      <formula>10</formula>
    </cfRule>
    <cfRule type="cellIs" dxfId="664" priority="693" operator="between">
      <formula>0.1</formula>
      <formula>0.999</formula>
    </cfRule>
    <cfRule type="cellIs" dxfId="663" priority="694" operator="lessThan">
      <formula>0.1</formula>
    </cfRule>
  </conditionalFormatting>
  <conditionalFormatting sqref="P113:R113 P114:Q114 P115:R115 P116:Q116">
    <cfRule type="cellIs" dxfId="662" priority="683" operator="greaterThanOrEqual">
      <formula>10000</formula>
    </cfRule>
    <cfRule type="cellIs" dxfId="661" priority="684" operator="greaterThanOrEqual">
      <formula>10</formula>
    </cfRule>
    <cfRule type="cellIs" dxfId="660" priority="685" operator="between">
      <formula>1</formula>
      <formula>10</formula>
    </cfRule>
    <cfRule type="cellIs" dxfId="659" priority="686" operator="between">
      <formula>0.1</formula>
      <formula>0.999</formula>
    </cfRule>
    <cfRule type="cellIs" dxfId="658" priority="687" operator="lessThan">
      <formula>0.1</formula>
    </cfRule>
  </conditionalFormatting>
  <conditionalFormatting sqref="P117:R117 P118:Q118 P119:R119 P120:Q120">
    <cfRule type="cellIs" dxfId="657" priority="674" operator="greaterThanOrEqual">
      <formula>10000</formula>
    </cfRule>
    <cfRule type="cellIs" dxfId="656" priority="675" operator="greaterThanOrEqual">
      <formula>10</formula>
    </cfRule>
    <cfRule type="cellIs" dxfId="655" priority="676" operator="between">
      <formula>1</formula>
      <formula>10</formula>
    </cfRule>
    <cfRule type="cellIs" dxfId="654" priority="677" operator="between">
      <formula>0.1</formula>
      <formula>0.999</formula>
    </cfRule>
    <cfRule type="cellIs" dxfId="653" priority="678" operator="lessThan">
      <formula>0.1</formula>
    </cfRule>
  </conditionalFormatting>
  <conditionalFormatting sqref="P121:R121 P122:Q122 P123:R123 P124:Q124">
    <cfRule type="cellIs" dxfId="652" priority="669" operator="greaterThanOrEqual">
      <formula>10000</formula>
    </cfRule>
    <cfRule type="cellIs" dxfId="651" priority="670" operator="greaterThanOrEqual">
      <formula>10</formula>
    </cfRule>
    <cfRule type="cellIs" dxfId="650" priority="671" operator="between">
      <formula>1</formula>
      <formula>10</formula>
    </cfRule>
    <cfRule type="cellIs" dxfId="649" priority="672" operator="between">
      <formula>0.1</formula>
      <formula>0.999</formula>
    </cfRule>
    <cfRule type="cellIs" dxfId="648" priority="673" operator="lessThan">
      <formula>0.1</formula>
    </cfRule>
  </conditionalFormatting>
  <conditionalFormatting sqref="P125:R125 P126:Q126 P127:R127 P128:Q128">
    <cfRule type="cellIs" dxfId="647" priority="662" operator="greaterThanOrEqual">
      <formula>10000</formula>
    </cfRule>
    <cfRule type="cellIs" dxfId="646" priority="663" operator="greaterThanOrEqual">
      <formula>10</formula>
    </cfRule>
    <cfRule type="cellIs" dxfId="645" priority="664" operator="between">
      <formula>1</formula>
      <formula>10</formula>
    </cfRule>
    <cfRule type="cellIs" dxfId="644" priority="665" operator="between">
      <formula>0.1</formula>
      <formula>0.999</formula>
    </cfRule>
    <cfRule type="cellIs" dxfId="643" priority="666" operator="lessThan">
      <formula>0.1</formula>
    </cfRule>
  </conditionalFormatting>
  <conditionalFormatting sqref="P129:R129 P130:Q130 P131:R131 P132:Q132">
    <cfRule type="cellIs" dxfId="642" priority="655" operator="greaterThanOrEqual">
      <formula>10000</formula>
    </cfRule>
    <cfRule type="cellIs" dxfId="641" priority="656" operator="greaterThanOrEqual">
      <formula>10</formula>
    </cfRule>
    <cfRule type="cellIs" dxfId="640" priority="657" operator="between">
      <formula>1</formula>
      <formula>10</formula>
    </cfRule>
    <cfRule type="cellIs" dxfId="639" priority="658" operator="between">
      <formula>0.1</formula>
      <formula>0.999</formula>
    </cfRule>
    <cfRule type="cellIs" dxfId="638" priority="659" operator="lessThan">
      <formula>0.1</formula>
    </cfRule>
  </conditionalFormatting>
  <conditionalFormatting sqref="P133:R133 P134:Q134 P135:R135 P136:Q136">
    <cfRule type="cellIs" dxfId="637" priority="648" operator="greaterThanOrEqual">
      <formula>10000</formula>
    </cfRule>
    <cfRule type="cellIs" dxfId="636" priority="649" operator="greaterThanOrEqual">
      <formula>10</formula>
    </cfRule>
    <cfRule type="cellIs" dxfId="635" priority="650" operator="between">
      <formula>1</formula>
      <formula>10</formula>
    </cfRule>
    <cfRule type="cellIs" dxfId="634" priority="651" operator="between">
      <formula>0.1</formula>
      <formula>0.999</formula>
    </cfRule>
    <cfRule type="cellIs" dxfId="633" priority="652" operator="lessThan">
      <formula>0.1</formula>
    </cfRule>
  </conditionalFormatting>
  <conditionalFormatting sqref="P137:R137 P138:Q138 P139:R139 P140:Q140">
    <cfRule type="cellIs" dxfId="632" priority="641" operator="greaterThanOrEqual">
      <formula>10000</formula>
    </cfRule>
    <cfRule type="cellIs" dxfId="631" priority="642" operator="greaterThanOrEqual">
      <formula>10</formula>
    </cfRule>
    <cfRule type="cellIs" dxfId="630" priority="643" operator="between">
      <formula>1</formula>
      <formula>10</formula>
    </cfRule>
    <cfRule type="cellIs" dxfId="629" priority="644" operator="between">
      <formula>0.1</formula>
      <formula>0.999</formula>
    </cfRule>
    <cfRule type="cellIs" dxfId="628" priority="645" operator="lessThan">
      <formula>0.1</formula>
    </cfRule>
  </conditionalFormatting>
  <conditionalFormatting sqref="P141:R141 P142:Q142 P143:R143 P144:Q144">
    <cfRule type="cellIs" dxfId="627" priority="632" operator="greaterThanOrEqual">
      <formula>10000</formula>
    </cfRule>
    <cfRule type="cellIs" dxfId="626" priority="633" operator="greaterThanOrEqual">
      <formula>10</formula>
    </cfRule>
    <cfRule type="cellIs" dxfId="625" priority="634" operator="between">
      <formula>1</formula>
      <formula>10</formula>
    </cfRule>
    <cfRule type="cellIs" dxfId="624" priority="635" operator="between">
      <formula>0.1</formula>
      <formula>0.999</formula>
    </cfRule>
    <cfRule type="cellIs" dxfId="623" priority="636" operator="lessThan">
      <formula>0.1</formula>
    </cfRule>
  </conditionalFormatting>
  <conditionalFormatting sqref="P145:R145 P146:Q146 P147:R147 P148:Q148">
    <cfRule type="cellIs" dxfId="622" priority="627" operator="greaterThanOrEqual">
      <formula>10000</formula>
    </cfRule>
    <cfRule type="cellIs" dxfId="621" priority="628" operator="greaterThanOrEqual">
      <formula>10</formula>
    </cfRule>
    <cfRule type="cellIs" dxfId="620" priority="629" operator="between">
      <formula>1</formula>
      <formula>10</formula>
    </cfRule>
    <cfRule type="cellIs" dxfId="619" priority="630" operator="between">
      <formula>0.1</formula>
      <formula>0.999</formula>
    </cfRule>
    <cfRule type="cellIs" dxfId="618" priority="631" operator="lessThan">
      <formula>0.1</formula>
    </cfRule>
  </conditionalFormatting>
  <conditionalFormatting sqref="P149:R149 P150:Q150 P151:R151 P152:Q152">
    <cfRule type="cellIs" dxfId="617" priority="620" operator="greaterThanOrEqual">
      <formula>10000</formula>
    </cfRule>
    <cfRule type="cellIs" dxfId="616" priority="621" operator="greaterThanOrEqual">
      <formula>10</formula>
    </cfRule>
    <cfRule type="cellIs" dxfId="615" priority="622" operator="between">
      <formula>1</formula>
      <formula>10</formula>
    </cfRule>
    <cfRule type="cellIs" dxfId="614" priority="623" operator="between">
      <formula>0.1</formula>
      <formula>0.999</formula>
    </cfRule>
    <cfRule type="cellIs" dxfId="613" priority="624" operator="lessThan">
      <formula>0.1</formula>
    </cfRule>
  </conditionalFormatting>
  <conditionalFormatting sqref="P153:R153 P154:Q154 P155:R155 P156:Q156">
    <cfRule type="cellIs" dxfId="612" priority="613" operator="greaterThanOrEqual">
      <formula>10000</formula>
    </cfRule>
    <cfRule type="cellIs" dxfId="611" priority="614" operator="greaterThanOrEqual">
      <formula>10</formula>
    </cfRule>
    <cfRule type="cellIs" dxfId="610" priority="615" operator="between">
      <formula>1</formula>
      <formula>10</formula>
    </cfRule>
    <cfRule type="cellIs" dxfId="609" priority="616" operator="between">
      <formula>0.1</formula>
      <formula>0.999</formula>
    </cfRule>
    <cfRule type="cellIs" dxfId="608" priority="617" operator="lessThan">
      <formula>0.1</formula>
    </cfRule>
  </conditionalFormatting>
  <conditionalFormatting sqref="P157:R157 P158:Q158 P159:R159 P160:Q160">
    <cfRule type="cellIs" dxfId="607" priority="606" operator="greaterThanOrEqual">
      <formula>10000</formula>
    </cfRule>
    <cfRule type="cellIs" dxfId="606" priority="607" operator="greaterThanOrEqual">
      <formula>10</formula>
    </cfRule>
    <cfRule type="cellIs" dxfId="605" priority="608" operator="between">
      <formula>1</formula>
      <formula>10</formula>
    </cfRule>
    <cfRule type="cellIs" dxfId="604" priority="609" operator="between">
      <formula>0.1</formula>
      <formula>0.999</formula>
    </cfRule>
    <cfRule type="cellIs" dxfId="603" priority="610" operator="lessThan">
      <formula>0.1</formula>
    </cfRule>
  </conditionalFormatting>
  <conditionalFormatting sqref="P161:R161 P162:Q162 P163:R163 P164:Q164">
    <cfRule type="cellIs" dxfId="602" priority="599" operator="greaterThanOrEqual">
      <formula>10000</formula>
    </cfRule>
    <cfRule type="cellIs" dxfId="601" priority="600" operator="greaterThanOrEqual">
      <formula>10</formula>
    </cfRule>
    <cfRule type="cellIs" dxfId="600" priority="601" operator="between">
      <formula>1</formula>
      <formula>10</formula>
    </cfRule>
    <cfRule type="cellIs" dxfId="599" priority="602" operator="between">
      <formula>0.1</formula>
      <formula>0.999</formula>
    </cfRule>
    <cfRule type="cellIs" dxfId="598" priority="603" operator="lessThan">
      <formula>0.1</formula>
    </cfRule>
  </conditionalFormatting>
  <conditionalFormatting sqref="P165:R165 P166:Q166 P167:R167 P168:Q168">
    <cfRule type="cellIs" dxfId="597" priority="590" operator="greaterThanOrEqual">
      <formula>10000</formula>
    </cfRule>
    <cfRule type="cellIs" dxfId="596" priority="591" operator="greaterThanOrEqual">
      <formula>10</formula>
    </cfRule>
    <cfRule type="cellIs" dxfId="595" priority="592" operator="between">
      <formula>1</formula>
      <formula>10</formula>
    </cfRule>
    <cfRule type="cellIs" dxfId="594" priority="593" operator="between">
      <formula>0.1</formula>
      <formula>0.999</formula>
    </cfRule>
    <cfRule type="cellIs" dxfId="593" priority="594" operator="lessThan">
      <formula>0.1</formula>
    </cfRule>
  </conditionalFormatting>
  <conditionalFormatting sqref="P169:R169 P170:Q170 P171:R171 P172:Q172">
    <cfRule type="cellIs" dxfId="592" priority="585" operator="greaterThanOrEqual">
      <formula>10000</formula>
    </cfRule>
    <cfRule type="cellIs" dxfId="591" priority="586" operator="greaterThanOrEqual">
      <formula>10</formula>
    </cfRule>
    <cfRule type="cellIs" dxfId="590" priority="587" operator="between">
      <formula>1</formula>
      <formula>10</formula>
    </cfRule>
    <cfRule type="cellIs" dxfId="589" priority="588" operator="between">
      <formula>0.1</formula>
      <formula>0.999</formula>
    </cfRule>
    <cfRule type="cellIs" dxfId="588" priority="589" operator="lessThan">
      <formula>0.1</formula>
    </cfRule>
  </conditionalFormatting>
  <conditionalFormatting sqref="P173:R173 P174:Q174 P175:R175 P176:Q176">
    <cfRule type="cellIs" dxfId="587" priority="578" operator="greaterThanOrEqual">
      <formula>10000</formula>
    </cfRule>
    <cfRule type="cellIs" dxfId="586" priority="579" operator="greaterThanOrEqual">
      <formula>10</formula>
    </cfRule>
    <cfRule type="cellIs" dxfId="585" priority="580" operator="between">
      <formula>1</formula>
      <formula>10</formula>
    </cfRule>
    <cfRule type="cellIs" dxfId="584" priority="581" operator="between">
      <formula>0.1</formula>
      <formula>0.999</formula>
    </cfRule>
    <cfRule type="cellIs" dxfId="583" priority="582" operator="lessThan">
      <formula>0.1</formula>
    </cfRule>
  </conditionalFormatting>
  <conditionalFormatting sqref="P177:R177 P178:Q178 P179:R179 P180:Q180">
    <cfRule type="cellIs" dxfId="582" priority="571" operator="greaterThanOrEqual">
      <formula>10000</formula>
    </cfRule>
    <cfRule type="cellIs" dxfId="581" priority="572" operator="greaterThanOrEqual">
      <formula>10</formula>
    </cfRule>
    <cfRule type="cellIs" dxfId="580" priority="573" operator="between">
      <formula>1</formula>
      <formula>10</formula>
    </cfRule>
    <cfRule type="cellIs" dxfId="579" priority="574" operator="between">
      <formula>0.1</formula>
      <formula>0.999</formula>
    </cfRule>
    <cfRule type="cellIs" dxfId="578" priority="575" operator="lessThan">
      <formula>0.1</formula>
    </cfRule>
  </conditionalFormatting>
  <conditionalFormatting sqref="P181:R181 P182:Q182 P183:R183 P184:Q184">
    <cfRule type="cellIs" dxfId="577" priority="564" operator="greaterThanOrEqual">
      <formula>10000</formula>
    </cfRule>
    <cfRule type="cellIs" dxfId="576" priority="565" operator="greaterThanOrEqual">
      <formula>10</formula>
    </cfRule>
    <cfRule type="cellIs" dxfId="575" priority="566" operator="between">
      <formula>1</formula>
      <formula>10</formula>
    </cfRule>
    <cfRule type="cellIs" dxfId="574" priority="567" operator="between">
      <formula>0.1</formula>
      <formula>0.999</formula>
    </cfRule>
    <cfRule type="cellIs" dxfId="573" priority="568" operator="lessThan">
      <formula>0.1</formula>
    </cfRule>
  </conditionalFormatting>
  <conditionalFormatting sqref="P185:R185 P186:Q186 P187:R187 P188:Q188">
    <cfRule type="cellIs" dxfId="572" priority="557" operator="greaterThanOrEqual">
      <formula>10000</formula>
    </cfRule>
    <cfRule type="cellIs" dxfId="571" priority="558" operator="greaterThanOrEqual">
      <formula>10</formula>
    </cfRule>
    <cfRule type="cellIs" dxfId="570" priority="559" operator="between">
      <formula>1</formula>
      <formula>10</formula>
    </cfRule>
    <cfRule type="cellIs" dxfId="569" priority="560" operator="between">
      <formula>0.1</formula>
      <formula>0.999</formula>
    </cfRule>
    <cfRule type="cellIs" dxfId="568" priority="561" operator="lessThan">
      <formula>0.1</formula>
    </cfRule>
  </conditionalFormatting>
  <conditionalFormatting sqref="P189:R189 P190:Q190 P191:R191 P192:Q192">
    <cfRule type="cellIs" dxfId="567" priority="548" operator="greaterThanOrEqual">
      <formula>10000</formula>
    </cfRule>
    <cfRule type="cellIs" dxfId="566" priority="549" operator="greaterThanOrEqual">
      <formula>10</formula>
    </cfRule>
    <cfRule type="cellIs" dxfId="565" priority="550" operator="between">
      <formula>1</formula>
      <formula>10</formula>
    </cfRule>
    <cfRule type="cellIs" dxfId="564" priority="551" operator="between">
      <formula>0.1</formula>
      <formula>0.999</formula>
    </cfRule>
    <cfRule type="cellIs" dxfId="563" priority="552" operator="lessThan">
      <formula>0.1</formula>
    </cfRule>
  </conditionalFormatting>
  <conditionalFormatting sqref="P193:R193 P194:Q194 P195:R195 P196:Q196">
    <cfRule type="cellIs" dxfId="562" priority="543" operator="greaterThanOrEqual">
      <formula>10000</formula>
    </cfRule>
    <cfRule type="cellIs" dxfId="561" priority="544" operator="greaterThanOrEqual">
      <formula>10</formula>
    </cfRule>
    <cfRule type="cellIs" dxfId="560" priority="545" operator="between">
      <formula>1</formula>
      <formula>10</formula>
    </cfRule>
    <cfRule type="cellIs" dxfId="559" priority="546" operator="between">
      <formula>0.1</formula>
      <formula>0.999</formula>
    </cfRule>
    <cfRule type="cellIs" dxfId="558" priority="547" operator="lessThan">
      <formula>0.1</formula>
    </cfRule>
  </conditionalFormatting>
  <conditionalFormatting sqref="P197:R197 P198:Q198 P199:R199 P200:Q200">
    <cfRule type="cellIs" dxfId="557" priority="536" operator="greaterThanOrEqual">
      <formula>10000</formula>
    </cfRule>
    <cfRule type="cellIs" dxfId="556" priority="537" operator="greaterThanOrEqual">
      <formula>10</formula>
    </cfRule>
    <cfRule type="cellIs" dxfId="555" priority="538" operator="between">
      <formula>1</formula>
      <formula>10</formula>
    </cfRule>
    <cfRule type="cellIs" dxfId="554" priority="539" operator="between">
      <formula>0.1</formula>
      <formula>0.999</formula>
    </cfRule>
    <cfRule type="cellIs" dxfId="553" priority="540" operator="lessThan">
      <formula>0.1</formula>
    </cfRule>
  </conditionalFormatting>
  <conditionalFormatting sqref="P201:R201 P202:Q202 P203:R203 P204:Q204">
    <cfRule type="cellIs" dxfId="552" priority="529" operator="greaterThanOrEqual">
      <formula>10000</formula>
    </cfRule>
    <cfRule type="cellIs" dxfId="551" priority="530" operator="greaterThanOrEqual">
      <formula>10</formula>
    </cfRule>
    <cfRule type="cellIs" dxfId="550" priority="531" operator="between">
      <formula>1</formula>
      <formula>10</formula>
    </cfRule>
    <cfRule type="cellIs" dxfId="549" priority="532" operator="between">
      <formula>0.1</formula>
      <formula>0.999</formula>
    </cfRule>
    <cfRule type="cellIs" dxfId="548" priority="533" operator="lessThan">
      <formula>0.1</formula>
    </cfRule>
  </conditionalFormatting>
  <conditionalFormatting sqref="P205:R205 P206:Q206 P207:R207 P208:Q208">
    <cfRule type="cellIs" dxfId="547" priority="522" operator="greaterThanOrEqual">
      <formula>10000</formula>
    </cfRule>
    <cfRule type="cellIs" dxfId="546" priority="523" operator="greaterThanOrEqual">
      <formula>10</formula>
    </cfRule>
    <cfRule type="cellIs" dxfId="545" priority="524" operator="between">
      <formula>1</formula>
      <formula>10</formula>
    </cfRule>
    <cfRule type="cellIs" dxfId="544" priority="525" operator="between">
      <formula>0.1</formula>
      <formula>0.999</formula>
    </cfRule>
    <cfRule type="cellIs" dxfId="543" priority="526" operator="lessThan">
      <formula>0.1</formula>
    </cfRule>
  </conditionalFormatting>
  <conditionalFormatting sqref="P209:R209 P210:Q210 P211:R211 P212:Q212">
    <cfRule type="cellIs" dxfId="542" priority="515" operator="greaterThanOrEqual">
      <formula>10000</formula>
    </cfRule>
    <cfRule type="cellIs" dxfId="541" priority="516" operator="greaterThanOrEqual">
      <formula>10</formula>
    </cfRule>
    <cfRule type="cellIs" dxfId="540" priority="517" operator="between">
      <formula>1</formula>
      <formula>10</formula>
    </cfRule>
    <cfRule type="cellIs" dxfId="539" priority="518" operator="between">
      <formula>0.1</formula>
      <formula>0.999</formula>
    </cfRule>
    <cfRule type="cellIs" dxfId="538" priority="519" operator="lessThan">
      <formula>0.1</formula>
    </cfRule>
  </conditionalFormatting>
  <conditionalFormatting sqref="P213:R213 P214:Q214 P215:R215 P216:Q216">
    <cfRule type="cellIs" dxfId="537" priority="506" operator="greaterThanOrEqual">
      <formula>10000</formula>
    </cfRule>
    <cfRule type="cellIs" dxfId="536" priority="507" operator="greaterThanOrEqual">
      <formula>10</formula>
    </cfRule>
    <cfRule type="cellIs" dxfId="535" priority="508" operator="between">
      <formula>1</formula>
      <formula>10</formula>
    </cfRule>
    <cfRule type="cellIs" dxfId="534" priority="509" operator="between">
      <formula>0.1</formula>
      <formula>0.999</formula>
    </cfRule>
    <cfRule type="cellIs" dxfId="533" priority="510" operator="lessThan">
      <formula>0.1</formula>
    </cfRule>
  </conditionalFormatting>
  <conditionalFormatting sqref="P217:R217 P218:Q218 P219:R219 P220:Q220">
    <cfRule type="cellIs" dxfId="532" priority="501" operator="greaterThanOrEqual">
      <formula>10000</formula>
    </cfRule>
    <cfRule type="cellIs" dxfId="531" priority="502" operator="greaterThanOrEqual">
      <formula>10</formula>
    </cfRule>
    <cfRule type="cellIs" dxfId="530" priority="503" operator="between">
      <formula>1</formula>
      <formula>10</formula>
    </cfRule>
    <cfRule type="cellIs" dxfId="529" priority="504" operator="between">
      <formula>0.1</formula>
      <formula>0.999</formula>
    </cfRule>
    <cfRule type="cellIs" dxfId="528" priority="505" operator="lessThan">
      <formula>0.1</formula>
    </cfRule>
  </conditionalFormatting>
  <conditionalFormatting sqref="P221:R221 P222:Q222 P223:R223 P224:Q224">
    <cfRule type="cellIs" dxfId="527" priority="494" operator="greaterThanOrEqual">
      <formula>10000</formula>
    </cfRule>
    <cfRule type="cellIs" dxfId="526" priority="495" operator="greaterThanOrEqual">
      <formula>10</formula>
    </cfRule>
    <cfRule type="cellIs" dxfId="525" priority="496" operator="between">
      <formula>1</formula>
      <formula>10</formula>
    </cfRule>
    <cfRule type="cellIs" dxfId="524" priority="497" operator="between">
      <formula>0.1</formula>
      <formula>0.999</formula>
    </cfRule>
    <cfRule type="cellIs" dxfId="523" priority="498" operator="lessThan">
      <formula>0.1</formula>
    </cfRule>
  </conditionalFormatting>
  <conditionalFormatting sqref="P225:R225 P226:Q226 P227:R227 P228:Q228">
    <cfRule type="cellIs" dxfId="522" priority="487" operator="greaterThanOrEqual">
      <formula>10000</formula>
    </cfRule>
    <cfRule type="cellIs" dxfId="521" priority="488" operator="greaterThanOrEqual">
      <formula>10</formula>
    </cfRule>
    <cfRule type="cellIs" dxfId="520" priority="489" operator="between">
      <formula>1</formula>
      <formula>10</formula>
    </cfRule>
    <cfRule type="cellIs" dxfId="519" priority="490" operator="between">
      <formula>0.1</formula>
      <formula>0.999</formula>
    </cfRule>
    <cfRule type="cellIs" dxfId="518" priority="491" operator="lessThan">
      <formula>0.1</formula>
    </cfRule>
  </conditionalFormatting>
  <conditionalFormatting sqref="P229:R229 P230:Q230 P231:R231 P232:Q232">
    <cfRule type="cellIs" dxfId="517" priority="480" operator="greaterThanOrEqual">
      <formula>10000</formula>
    </cfRule>
    <cfRule type="cellIs" dxfId="516" priority="481" operator="greaterThanOrEqual">
      <formula>10</formula>
    </cfRule>
    <cfRule type="cellIs" dxfId="515" priority="482" operator="between">
      <formula>1</formula>
      <formula>10</formula>
    </cfRule>
    <cfRule type="cellIs" dxfId="514" priority="483" operator="between">
      <formula>0.1</formula>
      <formula>0.999</formula>
    </cfRule>
    <cfRule type="cellIs" dxfId="513" priority="484" operator="lessThan">
      <formula>0.1</formula>
    </cfRule>
  </conditionalFormatting>
  <conditionalFormatting sqref="P233:R233 P234:Q234 P235:R235 P236:Q236">
    <cfRule type="cellIs" dxfId="512" priority="473" operator="greaterThanOrEqual">
      <formula>10000</formula>
    </cfRule>
    <cfRule type="cellIs" dxfId="511" priority="474" operator="greaterThanOrEqual">
      <formula>10</formula>
    </cfRule>
    <cfRule type="cellIs" dxfId="510" priority="475" operator="between">
      <formula>1</formula>
      <formula>10</formula>
    </cfRule>
    <cfRule type="cellIs" dxfId="509" priority="476" operator="between">
      <formula>0.1</formula>
      <formula>0.999</formula>
    </cfRule>
    <cfRule type="cellIs" dxfId="508" priority="477" operator="lessThan">
      <formula>0.1</formula>
    </cfRule>
  </conditionalFormatting>
  <conditionalFormatting sqref="P237:R237 P238:Q238 P239:R239 P240:Q240">
    <cfRule type="cellIs" dxfId="507" priority="464" operator="greaterThanOrEqual">
      <formula>10000</formula>
    </cfRule>
    <cfRule type="cellIs" dxfId="506" priority="465" operator="greaterThanOrEqual">
      <formula>10</formula>
    </cfRule>
    <cfRule type="cellIs" dxfId="505" priority="466" operator="between">
      <formula>1</formula>
      <formula>10</formula>
    </cfRule>
    <cfRule type="cellIs" dxfId="504" priority="467" operator="between">
      <formula>0.1</formula>
      <formula>0.999</formula>
    </cfRule>
    <cfRule type="cellIs" dxfId="503" priority="468" operator="lessThan">
      <formula>0.1</formula>
    </cfRule>
  </conditionalFormatting>
  <conditionalFormatting sqref="P241:R241 P242:Q242 P243:R243 P244:Q244">
    <cfRule type="cellIs" dxfId="502" priority="459" operator="greaterThanOrEqual">
      <formula>10000</formula>
    </cfRule>
    <cfRule type="cellIs" dxfId="501" priority="460" operator="greaterThanOrEqual">
      <formula>10</formula>
    </cfRule>
    <cfRule type="cellIs" dxfId="500" priority="461" operator="between">
      <formula>1</formula>
      <formula>10</formula>
    </cfRule>
    <cfRule type="cellIs" dxfId="499" priority="462" operator="between">
      <formula>0.1</formula>
      <formula>0.999</formula>
    </cfRule>
    <cfRule type="cellIs" dxfId="498" priority="463" operator="lessThan">
      <formula>0.1</formula>
    </cfRule>
  </conditionalFormatting>
  <conditionalFormatting sqref="P245:R245 P246:Q246 P247:R247 P248:Q248">
    <cfRule type="cellIs" dxfId="497" priority="452" operator="greaterThanOrEqual">
      <formula>10000</formula>
    </cfRule>
    <cfRule type="cellIs" dxfId="496" priority="453" operator="greaterThanOrEqual">
      <formula>10</formula>
    </cfRule>
    <cfRule type="cellIs" dxfId="495" priority="454" operator="between">
      <formula>1</formula>
      <formula>10</formula>
    </cfRule>
    <cfRule type="cellIs" dxfId="494" priority="455" operator="between">
      <formula>0.1</formula>
      <formula>0.999</formula>
    </cfRule>
    <cfRule type="cellIs" dxfId="493" priority="456" operator="lessThan">
      <formula>0.1</formula>
    </cfRule>
  </conditionalFormatting>
  <conditionalFormatting sqref="P249:R249 P250:Q250 P251:R251 P252:Q252">
    <cfRule type="cellIs" dxfId="492" priority="445" operator="greaterThanOrEqual">
      <formula>10000</formula>
    </cfRule>
    <cfRule type="cellIs" dxfId="491" priority="446" operator="greaterThanOrEqual">
      <formula>10</formula>
    </cfRule>
    <cfRule type="cellIs" dxfId="490" priority="447" operator="between">
      <formula>1</formula>
      <formula>10</formula>
    </cfRule>
    <cfRule type="cellIs" dxfId="489" priority="448" operator="between">
      <formula>0.1</formula>
      <formula>0.999</formula>
    </cfRule>
    <cfRule type="cellIs" dxfId="488" priority="449" operator="lessThan">
      <formula>0.1</formula>
    </cfRule>
  </conditionalFormatting>
  <conditionalFormatting sqref="P253:R253 P254:Q254 P255:R255 P256:Q256">
    <cfRule type="cellIs" dxfId="487" priority="438" operator="greaterThanOrEqual">
      <formula>10000</formula>
    </cfRule>
    <cfRule type="cellIs" dxfId="486" priority="439" operator="greaterThanOrEqual">
      <formula>10</formula>
    </cfRule>
    <cfRule type="cellIs" dxfId="485" priority="440" operator="between">
      <formula>1</formula>
      <formula>10</formula>
    </cfRule>
    <cfRule type="cellIs" dxfId="484" priority="441" operator="between">
      <formula>0.1</formula>
      <formula>0.999</formula>
    </cfRule>
    <cfRule type="cellIs" dxfId="483" priority="442" operator="lessThan">
      <formula>0.1</formula>
    </cfRule>
  </conditionalFormatting>
  <conditionalFormatting sqref="P257:R257 P258:Q258 P259:R259 P260:Q260">
    <cfRule type="cellIs" dxfId="482" priority="431" operator="greaterThanOrEqual">
      <formula>10000</formula>
    </cfRule>
    <cfRule type="cellIs" dxfId="481" priority="432" operator="greaterThanOrEqual">
      <formula>10</formula>
    </cfRule>
    <cfRule type="cellIs" dxfId="480" priority="433" operator="between">
      <formula>1</formula>
      <formula>10</formula>
    </cfRule>
    <cfRule type="cellIs" dxfId="479" priority="434" operator="between">
      <formula>0.1</formula>
      <formula>0.999</formula>
    </cfRule>
    <cfRule type="cellIs" dxfId="478" priority="435" operator="lessThan">
      <formula>0.1</formula>
    </cfRule>
  </conditionalFormatting>
  <conditionalFormatting sqref="P261:R261 P262:Q262 P263:R263 P264:Q264">
    <cfRule type="cellIs" dxfId="477" priority="422" operator="greaterThanOrEqual">
      <formula>10000</formula>
    </cfRule>
    <cfRule type="cellIs" dxfId="476" priority="423" operator="greaterThanOrEqual">
      <formula>10</formula>
    </cfRule>
    <cfRule type="cellIs" dxfId="475" priority="424" operator="between">
      <formula>1</formula>
      <formula>10</formula>
    </cfRule>
    <cfRule type="cellIs" dxfId="474" priority="425" operator="between">
      <formula>0.1</formula>
      <formula>0.999</formula>
    </cfRule>
    <cfRule type="cellIs" dxfId="473" priority="426" operator="lessThan">
      <formula>0.1</formula>
    </cfRule>
  </conditionalFormatting>
  <conditionalFormatting sqref="P265:R265 P266:Q266 P267:R267 P268:Q268">
    <cfRule type="cellIs" dxfId="472" priority="417" operator="greaterThanOrEqual">
      <formula>10000</formula>
    </cfRule>
    <cfRule type="cellIs" dxfId="471" priority="418" operator="greaterThanOrEqual">
      <formula>10</formula>
    </cfRule>
    <cfRule type="cellIs" dxfId="470" priority="419" operator="between">
      <formula>1</formula>
      <formula>10</formula>
    </cfRule>
    <cfRule type="cellIs" dxfId="469" priority="420" operator="between">
      <formula>0.1</formula>
      <formula>0.999</formula>
    </cfRule>
    <cfRule type="cellIs" dxfId="468" priority="421" operator="lessThan">
      <formula>0.1</formula>
    </cfRule>
  </conditionalFormatting>
  <conditionalFormatting sqref="P269:R269 P270:Q270 P271:R271 P272:Q272">
    <cfRule type="cellIs" dxfId="467" priority="410" operator="greaterThanOrEqual">
      <formula>10000</formula>
    </cfRule>
    <cfRule type="cellIs" dxfId="466" priority="411" operator="greaterThanOrEqual">
      <formula>10</formula>
    </cfRule>
    <cfRule type="cellIs" dxfId="465" priority="412" operator="between">
      <formula>1</formula>
      <formula>10</formula>
    </cfRule>
    <cfRule type="cellIs" dxfId="464" priority="413" operator="between">
      <formula>0.1</formula>
      <formula>0.999</formula>
    </cfRule>
    <cfRule type="cellIs" dxfId="463" priority="414" operator="lessThan">
      <formula>0.1</formula>
    </cfRule>
  </conditionalFormatting>
  <conditionalFormatting sqref="P273:R273 P274:Q274 P275:R275 P276:Q276">
    <cfRule type="cellIs" dxfId="462" priority="403" operator="greaterThanOrEqual">
      <formula>10000</formula>
    </cfRule>
    <cfRule type="cellIs" dxfId="461" priority="404" operator="greaterThanOrEqual">
      <formula>10</formula>
    </cfRule>
    <cfRule type="cellIs" dxfId="460" priority="405" operator="between">
      <formula>1</formula>
      <formula>10</formula>
    </cfRule>
    <cfRule type="cellIs" dxfId="459" priority="406" operator="between">
      <formula>0.1</formula>
      <formula>0.999</formula>
    </cfRule>
    <cfRule type="cellIs" dxfId="458" priority="407" operator="lessThan">
      <formula>0.1</formula>
    </cfRule>
  </conditionalFormatting>
  <conditionalFormatting sqref="P277:R277 P278:Q278 P279:R279 P280:Q280">
    <cfRule type="cellIs" dxfId="457" priority="396" operator="greaterThanOrEqual">
      <formula>10000</formula>
    </cfRule>
    <cfRule type="cellIs" dxfId="456" priority="397" operator="greaterThanOrEqual">
      <formula>10</formula>
    </cfRule>
    <cfRule type="cellIs" dxfId="455" priority="398" operator="between">
      <formula>1</formula>
      <formula>10</formula>
    </cfRule>
    <cfRule type="cellIs" dxfId="454" priority="399" operator="between">
      <formula>0.1</formula>
      <formula>0.999</formula>
    </cfRule>
    <cfRule type="cellIs" dxfId="453" priority="400" operator="lessThan">
      <formula>0.1</formula>
    </cfRule>
  </conditionalFormatting>
  <conditionalFormatting sqref="P281:R281 P282:Q282 P283:R283 P284:Q284">
    <cfRule type="cellIs" dxfId="452" priority="389" operator="greaterThanOrEqual">
      <formula>10000</formula>
    </cfRule>
    <cfRule type="cellIs" dxfId="451" priority="390" operator="greaterThanOrEqual">
      <formula>10</formula>
    </cfRule>
    <cfRule type="cellIs" dxfId="450" priority="391" operator="between">
      <formula>1</formula>
      <formula>10</formula>
    </cfRule>
    <cfRule type="cellIs" dxfId="449" priority="392" operator="between">
      <formula>0.1</formula>
      <formula>0.999</formula>
    </cfRule>
    <cfRule type="cellIs" dxfId="448" priority="393" operator="lessThan">
      <formula>0.1</formula>
    </cfRule>
  </conditionalFormatting>
  <conditionalFormatting sqref="P285:R285 P286:Q286 P287:R287 P288:Q288">
    <cfRule type="cellIs" dxfId="447" priority="380" operator="greaterThanOrEqual">
      <formula>10000</formula>
    </cfRule>
    <cfRule type="cellIs" dxfId="446" priority="381" operator="greaterThanOrEqual">
      <formula>10</formula>
    </cfRule>
    <cfRule type="cellIs" dxfId="445" priority="382" operator="between">
      <formula>1</formula>
      <formula>10</formula>
    </cfRule>
    <cfRule type="cellIs" dxfId="444" priority="383" operator="between">
      <formula>0.1</formula>
      <formula>0.999</formula>
    </cfRule>
    <cfRule type="cellIs" dxfId="443" priority="384" operator="lessThan">
      <formula>0.1</formula>
    </cfRule>
  </conditionalFormatting>
  <conditionalFormatting sqref="P289:R289 P290:Q290 P291:R291 P292:Q292">
    <cfRule type="cellIs" dxfId="442" priority="375" operator="greaterThanOrEqual">
      <formula>10000</formula>
    </cfRule>
    <cfRule type="cellIs" dxfId="441" priority="376" operator="greaterThanOrEqual">
      <formula>10</formula>
    </cfRule>
    <cfRule type="cellIs" dxfId="440" priority="377" operator="between">
      <formula>1</formula>
      <formula>10</formula>
    </cfRule>
    <cfRule type="cellIs" dxfId="439" priority="378" operator="between">
      <formula>0.1</formula>
      <formula>0.999</formula>
    </cfRule>
    <cfRule type="cellIs" dxfId="438" priority="379" operator="lessThan">
      <formula>0.1</formula>
    </cfRule>
  </conditionalFormatting>
  <conditionalFormatting sqref="P293:R293 P294:Q294 P295:R295 P296:Q296">
    <cfRule type="cellIs" dxfId="437" priority="368" operator="greaterThanOrEqual">
      <formula>10000</formula>
    </cfRule>
    <cfRule type="cellIs" dxfId="436" priority="369" operator="greaterThanOrEqual">
      <formula>10</formula>
    </cfRule>
    <cfRule type="cellIs" dxfId="435" priority="370" operator="between">
      <formula>1</formula>
      <formula>10</formula>
    </cfRule>
    <cfRule type="cellIs" dxfId="434" priority="371" operator="between">
      <formula>0.1</formula>
      <formula>0.999</formula>
    </cfRule>
    <cfRule type="cellIs" dxfId="433" priority="372" operator="lessThan">
      <formula>0.1</formula>
    </cfRule>
  </conditionalFormatting>
  <conditionalFormatting sqref="P297:R297 P298:Q298 P299:R299 P300:Q300">
    <cfRule type="cellIs" dxfId="432" priority="361" operator="greaterThanOrEqual">
      <formula>10000</formula>
    </cfRule>
    <cfRule type="cellIs" dxfId="431" priority="362" operator="greaterThanOrEqual">
      <formula>10</formula>
    </cfRule>
    <cfRule type="cellIs" dxfId="430" priority="363" operator="between">
      <formula>1</formula>
      <formula>10</formula>
    </cfRule>
    <cfRule type="cellIs" dxfId="429" priority="364" operator="between">
      <formula>0.1</formula>
      <formula>0.999</formula>
    </cfRule>
    <cfRule type="cellIs" dxfId="428" priority="365" operator="lessThan">
      <formula>0.1</formula>
    </cfRule>
  </conditionalFormatting>
  <conditionalFormatting sqref="P301:R301 P302:Q302 P303:R303 P304:Q304">
    <cfRule type="cellIs" dxfId="427" priority="354" operator="greaterThanOrEqual">
      <formula>10000</formula>
    </cfRule>
    <cfRule type="cellIs" dxfId="426" priority="355" operator="greaterThanOrEqual">
      <formula>10</formula>
    </cfRule>
    <cfRule type="cellIs" dxfId="425" priority="356" operator="between">
      <formula>1</formula>
      <formula>10</formula>
    </cfRule>
    <cfRule type="cellIs" dxfId="424" priority="357" operator="between">
      <formula>0.1</formula>
      <formula>0.999</formula>
    </cfRule>
    <cfRule type="cellIs" dxfId="423" priority="358" operator="lessThan">
      <formula>0.1</formula>
    </cfRule>
  </conditionalFormatting>
  <conditionalFormatting sqref="P305:R305 P306:Q306 P307:R307 P308:Q308">
    <cfRule type="cellIs" dxfId="422" priority="347" operator="greaterThanOrEqual">
      <formula>10000</formula>
    </cfRule>
    <cfRule type="cellIs" dxfId="421" priority="348" operator="greaterThanOrEqual">
      <formula>10</formula>
    </cfRule>
    <cfRule type="cellIs" dxfId="420" priority="349" operator="between">
      <formula>1</formula>
      <formula>10</formula>
    </cfRule>
    <cfRule type="cellIs" dxfId="419" priority="350" operator="between">
      <formula>0.1</formula>
      <formula>0.999</formula>
    </cfRule>
    <cfRule type="cellIs" dxfId="418" priority="351" operator="lessThan">
      <formula>0.1</formula>
    </cfRule>
  </conditionalFormatting>
  <conditionalFormatting sqref="P309:R309 P310:Q310 P311:R311 P312:Q312">
    <cfRule type="cellIs" dxfId="417" priority="338" operator="greaterThanOrEqual">
      <formula>10000</formula>
    </cfRule>
    <cfRule type="cellIs" dxfId="416" priority="339" operator="greaterThanOrEqual">
      <formula>10</formula>
    </cfRule>
    <cfRule type="cellIs" dxfId="415" priority="340" operator="between">
      <formula>1</formula>
      <formula>10</formula>
    </cfRule>
    <cfRule type="cellIs" dxfId="414" priority="341" operator="between">
      <formula>0.1</formula>
      <formula>0.999</formula>
    </cfRule>
    <cfRule type="cellIs" dxfId="413" priority="342" operator="lessThan">
      <formula>0.1</formula>
    </cfRule>
  </conditionalFormatting>
  <conditionalFormatting sqref="P313:R313 P314:Q314 P315:R315 P316:Q316">
    <cfRule type="cellIs" dxfId="412" priority="333" operator="greaterThanOrEqual">
      <formula>10000</formula>
    </cfRule>
    <cfRule type="cellIs" dxfId="411" priority="334" operator="greaterThanOrEqual">
      <formula>10</formula>
    </cfRule>
    <cfRule type="cellIs" dxfId="410" priority="335" operator="between">
      <formula>1</formula>
      <formula>10</formula>
    </cfRule>
    <cfRule type="cellIs" dxfId="409" priority="336" operator="between">
      <formula>0.1</formula>
      <formula>0.999</formula>
    </cfRule>
    <cfRule type="cellIs" dxfId="408" priority="337" operator="lessThan">
      <formula>0.1</formula>
    </cfRule>
  </conditionalFormatting>
  <conditionalFormatting sqref="P317:R317 P318:Q318 P319:R319 P320:Q320">
    <cfRule type="cellIs" dxfId="407" priority="326" operator="greaterThanOrEqual">
      <formula>10000</formula>
    </cfRule>
    <cfRule type="cellIs" dxfId="406" priority="327" operator="greaterThanOrEqual">
      <formula>10</formula>
    </cfRule>
    <cfRule type="cellIs" dxfId="405" priority="328" operator="between">
      <formula>1</formula>
      <formula>10</formula>
    </cfRule>
    <cfRule type="cellIs" dxfId="404" priority="329" operator="between">
      <formula>0.1</formula>
      <formula>0.999</formula>
    </cfRule>
    <cfRule type="cellIs" dxfId="403" priority="330" operator="lessThan">
      <formula>0.1</formula>
    </cfRule>
  </conditionalFormatting>
  <conditionalFormatting sqref="P321:R321 P322:Q322 P323:R323 P324:Q324">
    <cfRule type="cellIs" dxfId="402" priority="319" operator="greaterThanOrEqual">
      <formula>10000</formula>
    </cfRule>
    <cfRule type="cellIs" dxfId="401" priority="320" operator="greaterThanOrEqual">
      <formula>10</formula>
    </cfRule>
    <cfRule type="cellIs" dxfId="400" priority="321" operator="between">
      <formula>1</formula>
      <formula>10</formula>
    </cfRule>
    <cfRule type="cellIs" dxfId="399" priority="322" operator="between">
      <formula>0.1</formula>
      <formula>0.999</formula>
    </cfRule>
    <cfRule type="cellIs" dxfId="398" priority="323" operator="lessThan">
      <formula>0.1</formula>
    </cfRule>
  </conditionalFormatting>
  <conditionalFormatting sqref="P325:R325 P326:Q326 P327:R327 P328:Q328">
    <cfRule type="cellIs" dxfId="397" priority="312" operator="greaterThanOrEqual">
      <formula>10000</formula>
    </cfRule>
    <cfRule type="cellIs" dxfId="396" priority="313" operator="greaterThanOrEqual">
      <formula>10</formula>
    </cfRule>
    <cfRule type="cellIs" dxfId="395" priority="314" operator="between">
      <formula>1</formula>
      <formula>10</formula>
    </cfRule>
    <cfRule type="cellIs" dxfId="394" priority="315" operator="between">
      <formula>0.1</formula>
      <formula>0.999</formula>
    </cfRule>
    <cfRule type="cellIs" dxfId="393" priority="316" operator="lessThan">
      <formula>0.1</formula>
    </cfRule>
  </conditionalFormatting>
  <conditionalFormatting sqref="P329:R329 P330:Q330 P331:R331 P332:Q332">
    <cfRule type="cellIs" dxfId="392" priority="305" operator="greaterThanOrEqual">
      <formula>10000</formula>
    </cfRule>
    <cfRule type="cellIs" dxfId="391" priority="306" operator="greaterThanOrEqual">
      <formula>10</formula>
    </cfRule>
    <cfRule type="cellIs" dxfId="390" priority="307" operator="between">
      <formula>1</formula>
      <formula>10</formula>
    </cfRule>
    <cfRule type="cellIs" dxfId="389" priority="308" operator="between">
      <formula>0.1</formula>
      <formula>0.999</formula>
    </cfRule>
    <cfRule type="cellIs" dxfId="388" priority="309" operator="lessThan">
      <formula>0.1</formula>
    </cfRule>
  </conditionalFormatting>
  <conditionalFormatting sqref="P333:R333 P334:Q334 P335:R335 P336:Q336">
    <cfRule type="cellIs" dxfId="387" priority="296" operator="greaterThanOrEqual">
      <formula>10000</formula>
    </cfRule>
    <cfRule type="cellIs" dxfId="386" priority="297" operator="greaterThanOrEqual">
      <formula>10</formula>
    </cfRule>
    <cfRule type="cellIs" dxfId="385" priority="298" operator="between">
      <formula>1</formula>
      <formula>10</formula>
    </cfRule>
    <cfRule type="cellIs" dxfId="384" priority="299" operator="between">
      <formula>0.1</formula>
      <formula>0.999</formula>
    </cfRule>
    <cfRule type="cellIs" dxfId="383" priority="300" operator="lessThan">
      <formula>0.1</formula>
    </cfRule>
  </conditionalFormatting>
  <conditionalFormatting sqref="P337:R337 P338:Q338 P339:R339 P340:Q340">
    <cfRule type="cellIs" dxfId="382" priority="291" operator="greaterThanOrEqual">
      <formula>10000</formula>
    </cfRule>
    <cfRule type="cellIs" dxfId="381" priority="292" operator="greaterThanOrEqual">
      <formula>10</formula>
    </cfRule>
    <cfRule type="cellIs" dxfId="380" priority="293" operator="between">
      <formula>1</formula>
      <formula>10</formula>
    </cfRule>
    <cfRule type="cellIs" dxfId="379" priority="294" operator="between">
      <formula>0.1</formula>
      <formula>0.999</formula>
    </cfRule>
    <cfRule type="cellIs" dxfId="378" priority="295" operator="lessThan">
      <formula>0.1</formula>
    </cfRule>
  </conditionalFormatting>
  <conditionalFormatting sqref="P341:R341 P342:Q342 P343:R343 P344:Q344">
    <cfRule type="cellIs" dxfId="377" priority="284" operator="greaterThanOrEqual">
      <formula>10000</formula>
    </cfRule>
    <cfRule type="cellIs" dxfId="376" priority="285" operator="greaterThanOrEqual">
      <formula>10</formula>
    </cfRule>
    <cfRule type="cellIs" dxfId="375" priority="286" operator="between">
      <formula>1</formula>
      <formula>10</formula>
    </cfRule>
    <cfRule type="cellIs" dxfId="374" priority="287" operator="between">
      <formula>0.1</formula>
      <formula>0.999</formula>
    </cfRule>
    <cfRule type="cellIs" dxfId="373" priority="288" operator="lessThan">
      <formula>0.1</formula>
    </cfRule>
  </conditionalFormatting>
  <conditionalFormatting sqref="P345:R345 P346:Q346 P347:R347 P348:Q348">
    <cfRule type="cellIs" dxfId="372" priority="277" operator="greaterThanOrEqual">
      <formula>10000</formula>
    </cfRule>
    <cfRule type="cellIs" dxfId="371" priority="278" operator="greaterThanOrEqual">
      <formula>10</formula>
    </cfRule>
    <cfRule type="cellIs" dxfId="370" priority="279" operator="between">
      <formula>1</formula>
      <formula>10</formula>
    </cfRule>
    <cfRule type="cellIs" dxfId="369" priority="280" operator="between">
      <formula>0.1</formula>
      <formula>0.999</formula>
    </cfRule>
    <cfRule type="cellIs" dxfId="368" priority="281" operator="lessThan">
      <formula>0.1</formula>
    </cfRule>
  </conditionalFormatting>
  <conditionalFormatting sqref="P349:R349 P350:Q350 P351:R351 P352:Q352">
    <cfRule type="cellIs" dxfId="367" priority="270" operator="greaterThanOrEqual">
      <formula>10000</formula>
    </cfRule>
    <cfRule type="cellIs" dxfId="366" priority="271" operator="greaterThanOrEqual">
      <formula>10</formula>
    </cfRule>
    <cfRule type="cellIs" dxfId="365" priority="272" operator="between">
      <formula>1</formula>
      <formula>10</formula>
    </cfRule>
    <cfRule type="cellIs" dxfId="364" priority="273" operator="between">
      <formula>0.1</formula>
      <formula>0.999</formula>
    </cfRule>
    <cfRule type="cellIs" dxfId="363" priority="274" operator="lessThan">
      <formula>0.1</formula>
    </cfRule>
  </conditionalFormatting>
  <conditionalFormatting sqref="P353:R353 P354:Q354 P355:R355 P356:Q356">
    <cfRule type="cellIs" dxfId="362" priority="263" operator="greaterThanOrEqual">
      <formula>10000</formula>
    </cfRule>
    <cfRule type="cellIs" dxfId="361" priority="264" operator="greaterThanOrEqual">
      <formula>10</formula>
    </cfRule>
    <cfRule type="cellIs" dxfId="360" priority="265" operator="between">
      <formula>1</formula>
      <formula>10</formula>
    </cfRule>
    <cfRule type="cellIs" dxfId="359" priority="266" operator="between">
      <formula>0.1</formula>
      <formula>0.999</formula>
    </cfRule>
    <cfRule type="cellIs" dxfId="358" priority="267" operator="lessThan">
      <formula>0.1</formula>
    </cfRule>
  </conditionalFormatting>
  <conditionalFormatting sqref="P357:R357 P358:Q358 P359:R359 P360:Q360">
    <cfRule type="cellIs" dxfId="357" priority="254" operator="greaterThanOrEqual">
      <formula>10000</formula>
    </cfRule>
    <cfRule type="cellIs" dxfId="356" priority="255" operator="greaterThanOrEqual">
      <formula>10</formula>
    </cfRule>
    <cfRule type="cellIs" dxfId="355" priority="256" operator="between">
      <formula>1</formula>
      <formula>10</formula>
    </cfRule>
    <cfRule type="cellIs" dxfId="354" priority="257" operator="between">
      <formula>0.1</formula>
      <formula>0.999</formula>
    </cfRule>
    <cfRule type="cellIs" dxfId="353" priority="258" operator="lessThan">
      <formula>0.1</formula>
    </cfRule>
  </conditionalFormatting>
  <conditionalFormatting sqref="P361:R361 P362:Q362 P363:R363 P364:Q364">
    <cfRule type="cellIs" dxfId="352" priority="249" operator="greaterThanOrEqual">
      <formula>10000</formula>
    </cfRule>
    <cfRule type="cellIs" dxfId="351" priority="250" operator="greaterThanOrEqual">
      <formula>10</formula>
    </cfRule>
    <cfRule type="cellIs" dxfId="350" priority="251" operator="between">
      <formula>1</formula>
      <formula>10</formula>
    </cfRule>
    <cfRule type="cellIs" dxfId="349" priority="252" operator="between">
      <formula>0.1</formula>
      <formula>0.999</formula>
    </cfRule>
    <cfRule type="cellIs" dxfId="348" priority="253" operator="lessThan">
      <formula>0.1</formula>
    </cfRule>
  </conditionalFormatting>
  <conditionalFormatting sqref="P365:R365 P366:Q366 P367:R367 P368:Q368">
    <cfRule type="cellIs" dxfId="347" priority="242" operator="greaterThanOrEqual">
      <formula>10000</formula>
    </cfRule>
    <cfRule type="cellIs" dxfId="346" priority="243" operator="greaterThanOrEqual">
      <formula>10</formula>
    </cfRule>
    <cfRule type="cellIs" dxfId="345" priority="244" operator="between">
      <formula>1</formula>
      <formula>10</formula>
    </cfRule>
    <cfRule type="cellIs" dxfId="344" priority="245" operator="between">
      <formula>0.1</formula>
      <formula>0.999</formula>
    </cfRule>
    <cfRule type="cellIs" dxfId="343" priority="246" operator="lessThan">
      <formula>0.1</formula>
    </cfRule>
  </conditionalFormatting>
  <conditionalFormatting sqref="P369:R369 P370:Q370 P371:R371 P372:Q372">
    <cfRule type="cellIs" dxfId="342" priority="235" operator="greaterThanOrEqual">
      <formula>10000</formula>
    </cfRule>
    <cfRule type="cellIs" dxfId="341" priority="236" operator="greaterThanOrEqual">
      <formula>10</formula>
    </cfRule>
    <cfRule type="cellIs" dxfId="340" priority="237" operator="between">
      <formula>1</formula>
      <formula>10</formula>
    </cfRule>
    <cfRule type="cellIs" dxfId="339" priority="238" operator="between">
      <formula>0.1</formula>
      <formula>0.999</formula>
    </cfRule>
    <cfRule type="cellIs" dxfId="338" priority="239" operator="lessThan">
      <formula>0.1</formula>
    </cfRule>
  </conditionalFormatting>
  <conditionalFormatting sqref="P373:R373 P374:Q374 P375:R375 P376:Q376">
    <cfRule type="cellIs" dxfId="337" priority="228" operator="greaterThanOrEqual">
      <formula>10000</formula>
    </cfRule>
    <cfRule type="cellIs" dxfId="336" priority="229" operator="greaterThanOrEqual">
      <formula>10</formula>
    </cfRule>
    <cfRule type="cellIs" dxfId="335" priority="230" operator="between">
      <formula>1</formula>
      <formula>10</formula>
    </cfRule>
    <cfRule type="cellIs" dxfId="334" priority="231" operator="between">
      <formula>0.1</formula>
      <formula>0.999</formula>
    </cfRule>
    <cfRule type="cellIs" dxfId="333" priority="232" operator="lessThan">
      <formula>0.1</formula>
    </cfRule>
  </conditionalFormatting>
  <conditionalFormatting sqref="P377:R377 P378:Q378 P379:R379 P380:Q380">
    <cfRule type="cellIs" dxfId="332" priority="221" operator="greaterThanOrEqual">
      <formula>10000</formula>
    </cfRule>
    <cfRule type="cellIs" dxfId="331" priority="222" operator="greaterThanOrEqual">
      <formula>10</formula>
    </cfRule>
    <cfRule type="cellIs" dxfId="330" priority="223" operator="between">
      <formula>1</formula>
      <formula>10</formula>
    </cfRule>
    <cfRule type="cellIs" dxfId="329" priority="224" operator="between">
      <formula>0.1</formula>
      <formula>0.999</formula>
    </cfRule>
    <cfRule type="cellIs" dxfId="328" priority="225" operator="lessThan">
      <formula>0.1</formula>
    </cfRule>
  </conditionalFormatting>
  <conditionalFormatting sqref="P381:R381 P382:Q382 P383:R383 P384:Q384">
    <cfRule type="cellIs" dxfId="327" priority="212" operator="greaterThanOrEqual">
      <formula>10000</formula>
    </cfRule>
    <cfRule type="cellIs" dxfId="326" priority="213" operator="greaterThanOrEqual">
      <formula>10</formula>
    </cfRule>
    <cfRule type="cellIs" dxfId="325" priority="214" operator="between">
      <formula>1</formula>
      <formula>10</formula>
    </cfRule>
    <cfRule type="cellIs" dxfId="324" priority="215" operator="between">
      <formula>0.1</formula>
      <formula>0.999</formula>
    </cfRule>
    <cfRule type="cellIs" dxfId="323" priority="216" operator="lessThan">
      <formula>0.1</formula>
    </cfRule>
  </conditionalFormatting>
  <conditionalFormatting sqref="P385:R385 P386:Q386 P387:R387 P388:Q388">
    <cfRule type="cellIs" dxfId="322" priority="207" operator="greaterThanOrEqual">
      <formula>10000</formula>
    </cfRule>
    <cfRule type="cellIs" dxfId="321" priority="208" operator="greaterThanOrEqual">
      <formula>10</formula>
    </cfRule>
    <cfRule type="cellIs" dxfId="320" priority="209" operator="between">
      <formula>1</formula>
      <formula>10</formula>
    </cfRule>
    <cfRule type="cellIs" dxfId="319" priority="210" operator="between">
      <formula>0.1</formula>
      <formula>0.999</formula>
    </cfRule>
    <cfRule type="cellIs" dxfId="318" priority="211" operator="lessThan">
      <formula>0.1</formula>
    </cfRule>
  </conditionalFormatting>
  <conditionalFormatting sqref="P389:R389 P390:Q390 P391:R391 P392:Q392">
    <cfRule type="cellIs" dxfId="317" priority="200" operator="greaterThanOrEqual">
      <formula>10000</formula>
    </cfRule>
    <cfRule type="cellIs" dxfId="316" priority="201" operator="greaterThanOrEqual">
      <formula>10</formula>
    </cfRule>
    <cfRule type="cellIs" dxfId="315" priority="202" operator="between">
      <formula>1</formula>
      <formula>10</formula>
    </cfRule>
    <cfRule type="cellIs" dxfId="314" priority="203" operator="between">
      <formula>0.1</formula>
      <formula>0.999</formula>
    </cfRule>
    <cfRule type="cellIs" dxfId="313" priority="204" operator="lessThan">
      <formula>0.1</formula>
    </cfRule>
  </conditionalFormatting>
  <conditionalFormatting sqref="P393:R393 P394:Q394 P395:R395 P396:Q396">
    <cfRule type="cellIs" dxfId="312" priority="193" operator="greaterThanOrEqual">
      <formula>10000</formula>
    </cfRule>
    <cfRule type="cellIs" dxfId="311" priority="194" operator="greaterThanOrEqual">
      <formula>10</formula>
    </cfRule>
    <cfRule type="cellIs" dxfId="310" priority="195" operator="between">
      <formula>1</formula>
      <formula>10</formula>
    </cfRule>
    <cfRule type="cellIs" dxfId="309" priority="196" operator="between">
      <formula>0.1</formula>
      <formula>0.999</formula>
    </cfRule>
    <cfRule type="cellIs" dxfId="308" priority="197" operator="lessThan">
      <formula>0.1</formula>
    </cfRule>
  </conditionalFormatting>
  <conditionalFormatting sqref="P397:R397 P398:Q398 P399:R399 P400:Q400">
    <cfRule type="cellIs" dxfId="307" priority="186" operator="greaterThanOrEqual">
      <formula>10000</formula>
    </cfRule>
    <cfRule type="cellIs" dxfId="306" priority="187" operator="greaterThanOrEqual">
      <formula>10</formula>
    </cfRule>
    <cfRule type="cellIs" dxfId="305" priority="188" operator="between">
      <formula>1</formula>
      <formula>10</formula>
    </cfRule>
    <cfRule type="cellIs" dxfId="304" priority="189" operator="between">
      <formula>0.1</formula>
      <formula>0.999</formula>
    </cfRule>
    <cfRule type="cellIs" dxfId="303" priority="190" operator="lessThan">
      <formula>0.1</formula>
    </cfRule>
  </conditionalFormatting>
  <conditionalFormatting sqref="P401:R401 P402:Q402 P403:R403 P404:Q404">
    <cfRule type="cellIs" dxfId="302" priority="179" operator="greaterThanOrEqual">
      <formula>10000</formula>
    </cfRule>
    <cfRule type="cellIs" dxfId="301" priority="180" operator="greaterThanOrEqual">
      <formula>10</formula>
    </cfRule>
    <cfRule type="cellIs" dxfId="300" priority="181" operator="between">
      <formula>1</formula>
      <formula>10</formula>
    </cfRule>
    <cfRule type="cellIs" dxfId="299" priority="182" operator="between">
      <formula>0.1</formula>
      <formula>0.999</formula>
    </cfRule>
    <cfRule type="cellIs" dxfId="298" priority="183" operator="lessThan">
      <formula>0.1</formula>
    </cfRule>
  </conditionalFormatting>
  <conditionalFormatting sqref="P405:R405 P406:Q406 P407:R407 P408:Q408">
    <cfRule type="cellIs" dxfId="297" priority="170" operator="greaterThanOrEqual">
      <formula>10000</formula>
    </cfRule>
    <cfRule type="cellIs" dxfId="296" priority="171" operator="greaterThanOrEqual">
      <formula>10</formula>
    </cfRule>
    <cfRule type="cellIs" dxfId="295" priority="172" operator="between">
      <formula>1</formula>
      <formula>10</formula>
    </cfRule>
    <cfRule type="cellIs" dxfId="294" priority="173" operator="between">
      <formula>0.1</formula>
      <formula>0.999</formula>
    </cfRule>
    <cfRule type="cellIs" dxfId="293" priority="174" operator="lessThan">
      <formula>0.1</formula>
    </cfRule>
  </conditionalFormatting>
  <conditionalFormatting sqref="P409:R409 P410:Q410 P411:R411 P412:Q412">
    <cfRule type="cellIs" dxfId="292" priority="165" operator="greaterThanOrEqual">
      <formula>10000</formula>
    </cfRule>
    <cfRule type="cellIs" dxfId="291" priority="166" operator="greaterThanOrEqual">
      <formula>10</formula>
    </cfRule>
    <cfRule type="cellIs" dxfId="290" priority="167" operator="between">
      <formula>1</formula>
      <formula>10</formula>
    </cfRule>
    <cfRule type="cellIs" dxfId="289" priority="168" operator="between">
      <formula>0.1</formula>
      <formula>0.999</formula>
    </cfRule>
    <cfRule type="cellIs" dxfId="288" priority="169" operator="lessThan">
      <formula>0.1</formula>
    </cfRule>
  </conditionalFormatting>
  <conditionalFormatting sqref="P413:R413 P414:Q414 P415:R415 P416:Q416">
    <cfRule type="cellIs" dxfId="287" priority="158" operator="greaterThanOrEqual">
      <formula>10000</formula>
    </cfRule>
    <cfRule type="cellIs" dxfId="286" priority="159" operator="greaterThanOrEqual">
      <formula>10</formula>
    </cfRule>
    <cfRule type="cellIs" dxfId="285" priority="160" operator="between">
      <formula>1</formula>
      <formula>10</formula>
    </cfRule>
    <cfRule type="cellIs" dxfId="284" priority="161" operator="between">
      <formula>0.1</formula>
      <formula>0.999</formula>
    </cfRule>
    <cfRule type="cellIs" dxfId="283" priority="162" operator="lessThan">
      <formula>0.1</formula>
    </cfRule>
  </conditionalFormatting>
  <conditionalFormatting sqref="P417:R417 P418:Q418 P419:R419 P420:Q420">
    <cfRule type="cellIs" dxfId="282" priority="151" operator="greaterThanOrEqual">
      <formula>10000</formula>
    </cfRule>
    <cfRule type="cellIs" dxfId="281" priority="152" operator="greaterThanOrEqual">
      <formula>10</formula>
    </cfRule>
    <cfRule type="cellIs" dxfId="280" priority="153" operator="between">
      <formula>1</formula>
      <formula>10</formula>
    </cfRule>
    <cfRule type="cellIs" dxfId="279" priority="154" operator="between">
      <formula>0.1</formula>
      <formula>0.999</formula>
    </cfRule>
    <cfRule type="cellIs" dxfId="278" priority="155" operator="lessThan">
      <formula>0.1</formula>
    </cfRule>
  </conditionalFormatting>
  <conditionalFormatting sqref="P421:R421 P422:Q422 P423:R423 P424:Q424">
    <cfRule type="cellIs" dxfId="277" priority="144" operator="greaterThanOrEqual">
      <formula>10000</formula>
    </cfRule>
    <cfRule type="cellIs" dxfId="276" priority="145" operator="greaterThanOrEqual">
      <formula>10</formula>
    </cfRule>
    <cfRule type="cellIs" dxfId="275" priority="146" operator="between">
      <formula>1</formula>
      <formula>10</formula>
    </cfRule>
    <cfRule type="cellIs" dxfId="274" priority="147" operator="between">
      <formula>0.1</formula>
      <formula>0.999</formula>
    </cfRule>
    <cfRule type="cellIs" dxfId="273" priority="148" operator="lessThan">
      <formula>0.1</formula>
    </cfRule>
  </conditionalFormatting>
  <conditionalFormatting sqref="P425:R425 P426:Q426 P427:R427 P428:Q428">
    <cfRule type="cellIs" dxfId="272" priority="137" operator="greaterThanOrEqual">
      <formula>10000</formula>
    </cfRule>
    <cfRule type="cellIs" dxfId="271" priority="138" operator="greaterThanOrEqual">
      <formula>10</formula>
    </cfRule>
    <cfRule type="cellIs" dxfId="270" priority="139" operator="between">
      <formula>1</formula>
      <formula>10</formula>
    </cfRule>
    <cfRule type="cellIs" dxfId="269" priority="140" operator="between">
      <formula>0.1</formula>
      <formula>0.999</formula>
    </cfRule>
    <cfRule type="cellIs" dxfId="268" priority="141" operator="lessThan">
      <formula>0.1</formula>
    </cfRule>
  </conditionalFormatting>
  <conditionalFormatting sqref="P429:R429 P430:Q430 P431:R431 P432:Q432">
    <cfRule type="cellIs" dxfId="267" priority="128" operator="greaterThanOrEqual">
      <formula>10000</formula>
    </cfRule>
    <cfRule type="cellIs" dxfId="266" priority="129" operator="greaterThanOrEqual">
      <formula>10</formula>
    </cfRule>
    <cfRule type="cellIs" dxfId="265" priority="130" operator="between">
      <formula>1</formula>
      <formula>10</formula>
    </cfRule>
    <cfRule type="cellIs" dxfId="264" priority="131" operator="between">
      <formula>0.1</formula>
      <formula>0.999</formula>
    </cfRule>
    <cfRule type="cellIs" dxfId="263" priority="132" operator="lessThan">
      <formula>0.1</formula>
    </cfRule>
  </conditionalFormatting>
  <conditionalFormatting sqref="P433:R433 P434:Q434 P435:R435 P436:Q436">
    <cfRule type="cellIs" dxfId="262" priority="123" operator="greaterThanOrEqual">
      <formula>10000</formula>
    </cfRule>
    <cfRule type="cellIs" dxfId="261" priority="124" operator="greaterThanOrEqual">
      <formula>10</formula>
    </cfRule>
    <cfRule type="cellIs" dxfId="260" priority="125" operator="between">
      <formula>1</formula>
      <formula>10</formula>
    </cfRule>
    <cfRule type="cellIs" dxfId="259" priority="126" operator="between">
      <formula>0.1</formula>
      <formula>0.999</formula>
    </cfRule>
    <cfRule type="cellIs" dxfId="258" priority="127" operator="lessThan">
      <formula>0.1</formula>
    </cfRule>
  </conditionalFormatting>
  <conditionalFormatting sqref="P437:R437 P438:Q438 P439:R439 P440:Q440">
    <cfRule type="cellIs" dxfId="257" priority="116" operator="greaterThanOrEqual">
      <formula>10000</formula>
    </cfRule>
    <cfRule type="cellIs" dxfId="256" priority="117" operator="greaterThanOrEqual">
      <formula>10</formula>
    </cfRule>
    <cfRule type="cellIs" dxfId="255" priority="118" operator="between">
      <formula>1</formula>
      <formula>10</formula>
    </cfRule>
    <cfRule type="cellIs" dxfId="254" priority="119" operator="between">
      <formula>0.1</formula>
      <formula>0.999</formula>
    </cfRule>
    <cfRule type="cellIs" dxfId="253" priority="120" operator="lessThan">
      <formula>0.1</formula>
    </cfRule>
  </conditionalFormatting>
  <conditionalFormatting sqref="P441:R441 P442:Q442 P443:R443 P444:Q444">
    <cfRule type="cellIs" dxfId="252" priority="109" operator="greaterThanOrEqual">
      <formula>10000</formula>
    </cfRule>
    <cfRule type="cellIs" dxfId="251" priority="110" operator="greaterThanOrEqual">
      <formula>10</formula>
    </cfRule>
    <cfRule type="cellIs" dxfId="250" priority="111" operator="between">
      <formula>1</formula>
      <formula>10</formula>
    </cfRule>
    <cfRule type="cellIs" dxfId="249" priority="112" operator="between">
      <formula>0.1</formula>
      <formula>0.999</formula>
    </cfRule>
    <cfRule type="cellIs" dxfId="248" priority="113" operator="lessThan">
      <formula>0.1</formula>
    </cfRule>
  </conditionalFormatting>
  <conditionalFormatting sqref="P445:R445 P446:Q446 P447:R447 P448:Q448">
    <cfRule type="cellIs" dxfId="247" priority="102" operator="greaterThanOrEqual">
      <formula>10000</formula>
    </cfRule>
    <cfRule type="cellIs" dxfId="246" priority="103" operator="greaterThanOrEqual">
      <formula>10</formula>
    </cfRule>
    <cfRule type="cellIs" dxfId="245" priority="104" operator="between">
      <formula>1</formula>
      <formula>10</formula>
    </cfRule>
    <cfRule type="cellIs" dxfId="244" priority="105" operator="between">
      <formula>0.1</formula>
      <formula>0.999</formula>
    </cfRule>
    <cfRule type="cellIs" dxfId="243" priority="106" operator="lessThan">
      <formula>0.1</formula>
    </cfRule>
  </conditionalFormatting>
  <conditionalFormatting sqref="P449:R449 P450:Q450 P451:R451 P452:Q452">
    <cfRule type="cellIs" dxfId="242" priority="95" operator="greaterThanOrEqual">
      <formula>10000</formula>
    </cfRule>
    <cfRule type="cellIs" dxfId="241" priority="96" operator="greaterThanOrEqual">
      <formula>10</formula>
    </cfRule>
    <cfRule type="cellIs" dxfId="240" priority="97" operator="between">
      <formula>1</formula>
      <formula>10</formula>
    </cfRule>
    <cfRule type="cellIs" dxfId="239" priority="98" operator="between">
      <formula>0.1</formula>
      <formula>0.999</formula>
    </cfRule>
    <cfRule type="cellIs" dxfId="238" priority="99" operator="lessThan">
      <formula>0.1</formula>
    </cfRule>
  </conditionalFormatting>
  <conditionalFormatting sqref="P453:R453 P454:Q454 P455:R455 P456:Q456">
    <cfRule type="cellIs" dxfId="237" priority="86" operator="greaterThanOrEqual">
      <formula>10000</formula>
    </cfRule>
    <cfRule type="cellIs" dxfId="236" priority="87" operator="greaterThanOrEqual">
      <formula>10</formula>
    </cfRule>
    <cfRule type="cellIs" dxfId="235" priority="88" operator="between">
      <formula>1</formula>
      <formula>10</formula>
    </cfRule>
    <cfRule type="cellIs" dxfId="234" priority="89" operator="between">
      <formula>0.1</formula>
      <formula>0.999</formula>
    </cfRule>
    <cfRule type="cellIs" dxfId="233" priority="90" operator="lessThan">
      <formula>0.1</formula>
    </cfRule>
  </conditionalFormatting>
  <conditionalFormatting sqref="P457:R457 P458:Q458 P459:R459 P460:Q460">
    <cfRule type="cellIs" dxfId="232" priority="81" operator="greaterThanOrEqual">
      <formula>10000</formula>
    </cfRule>
    <cfRule type="cellIs" dxfId="231" priority="82" operator="greaterThanOrEqual">
      <formula>10</formula>
    </cfRule>
    <cfRule type="cellIs" dxfId="230" priority="83" operator="between">
      <formula>1</formula>
      <formula>10</formula>
    </cfRule>
    <cfRule type="cellIs" dxfId="229" priority="84" operator="between">
      <formula>0.1</formula>
      <formula>0.999</formula>
    </cfRule>
    <cfRule type="cellIs" dxfId="228" priority="85" operator="lessThan">
      <formula>0.1</formula>
    </cfRule>
  </conditionalFormatting>
  <conditionalFormatting sqref="P461:R461 P462:Q462 P463:R463 P464:Q464">
    <cfRule type="cellIs" dxfId="227" priority="74" operator="greaterThanOrEqual">
      <formula>10000</formula>
    </cfRule>
    <cfRule type="cellIs" dxfId="226" priority="75" operator="greaterThanOrEqual">
      <formula>10</formula>
    </cfRule>
    <cfRule type="cellIs" dxfId="225" priority="76" operator="between">
      <formula>1</formula>
      <formula>10</formula>
    </cfRule>
    <cfRule type="cellIs" dxfId="224" priority="77" operator="between">
      <formula>0.1</formula>
      <formula>0.999</formula>
    </cfRule>
    <cfRule type="cellIs" dxfId="223" priority="78" operator="lessThan">
      <formula>0.1</formula>
    </cfRule>
  </conditionalFormatting>
  <conditionalFormatting sqref="P465:R465 P466:Q466 P467:R467 P468:Q468">
    <cfRule type="cellIs" dxfId="222" priority="67" operator="greaterThanOrEqual">
      <formula>10000</formula>
    </cfRule>
    <cfRule type="cellIs" dxfId="221" priority="68" operator="greaterThanOrEqual">
      <formula>10</formula>
    </cfRule>
    <cfRule type="cellIs" dxfId="220" priority="69" operator="between">
      <formula>1</formula>
      <formula>10</formula>
    </cfRule>
    <cfRule type="cellIs" dxfId="219" priority="70" operator="between">
      <formula>0.1</formula>
      <formula>0.999</formula>
    </cfRule>
    <cfRule type="cellIs" dxfId="218" priority="71" operator="lessThan">
      <formula>0.1</formula>
    </cfRule>
  </conditionalFormatting>
  <conditionalFormatting sqref="P469:R469 P470:Q470 P471:R471 P472:Q472">
    <cfRule type="cellIs" dxfId="217" priority="60" operator="greaterThanOrEqual">
      <formula>10000</formula>
    </cfRule>
    <cfRule type="cellIs" dxfId="216" priority="61" operator="greaterThanOrEqual">
      <formula>10</formula>
    </cfRule>
    <cfRule type="cellIs" dxfId="215" priority="62" operator="between">
      <formula>1</formula>
      <formula>10</formula>
    </cfRule>
    <cfRule type="cellIs" dxfId="214" priority="63" operator="between">
      <formula>0.1</formula>
      <formula>0.999</formula>
    </cfRule>
    <cfRule type="cellIs" dxfId="213" priority="64" operator="lessThan">
      <formula>0.1</formula>
    </cfRule>
  </conditionalFormatting>
  <conditionalFormatting sqref="P473:R473 P474:Q474 P475:R475 P476:Q476">
    <cfRule type="cellIs" dxfId="212" priority="53" operator="greaterThanOrEqual">
      <formula>10000</formula>
    </cfRule>
    <cfRule type="cellIs" dxfId="211" priority="54" operator="greaterThanOrEqual">
      <formula>10</formula>
    </cfRule>
    <cfRule type="cellIs" dxfId="210" priority="55" operator="between">
      <formula>1</formula>
      <formula>10</formula>
    </cfRule>
    <cfRule type="cellIs" dxfId="209" priority="56" operator="between">
      <formula>0.1</formula>
      <formula>0.999</formula>
    </cfRule>
    <cfRule type="cellIs" dxfId="208" priority="57" operator="lessThan">
      <formula>0.1</formula>
    </cfRule>
  </conditionalFormatting>
  <conditionalFormatting sqref="P477:R477 P478:Q478 P479:R479 P480:Q480">
    <cfRule type="cellIs" dxfId="207" priority="44" operator="greaterThanOrEqual">
      <formula>10000</formula>
    </cfRule>
    <cfRule type="cellIs" dxfId="206" priority="45" operator="greaterThanOrEqual">
      <formula>10</formula>
    </cfRule>
    <cfRule type="cellIs" dxfId="205" priority="46" operator="between">
      <formula>1</formula>
      <formula>10</formula>
    </cfRule>
    <cfRule type="cellIs" dxfId="204" priority="47" operator="between">
      <formula>0.1</formula>
      <formula>0.999</formula>
    </cfRule>
    <cfRule type="cellIs" dxfId="203" priority="48" operator="lessThan">
      <formula>0.1</formula>
    </cfRule>
  </conditionalFormatting>
  <conditionalFormatting sqref="P481:R481 P482:Q482 P483:R483 P484:Q484">
    <cfRule type="cellIs" dxfId="202" priority="39" operator="greaterThanOrEqual">
      <formula>10000</formula>
    </cfRule>
    <cfRule type="cellIs" dxfId="201" priority="40" operator="greaterThanOrEqual">
      <formula>10</formula>
    </cfRule>
    <cfRule type="cellIs" dxfId="200" priority="41" operator="between">
      <formula>1</formula>
      <formula>10</formula>
    </cfRule>
    <cfRule type="cellIs" dxfId="199" priority="42" operator="between">
      <formula>0.1</formula>
      <formula>0.999</formula>
    </cfRule>
    <cfRule type="cellIs" dxfId="198" priority="43" operator="lessThan">
      <formula>0.1</formula>
    </cfRule>
  </conditionalFormatting>
  <conditionalFormatting sqref="P485:R485 P486:Q486 P487:R487 P488:Q488">
    <cfRule type="cellIs" dxfId="197" priority="32" operator="greaterThanOrEqual">
      <formula>10000</formula>
    </cfRule>
    <cfRule type="cellIs" dxfId="196" priority="33" operator="greaterThanOrEqual">
      <formula>10</formula>
    </cfRule>
    <cfRule type="cellIs" dxfId="195" priority="34" operator="between">
      <formula>1</formula>
      <formula>10</formula>
    </cfRule>
    <cfRule type="cellIs" dxfId="194" priority="35" operator="between">
      <formula>0.1</formula>
      <formula>0.999</formula>
    </cfRule>
    <cfRule type="cellIs" dxfId="193" priority="36" operator="lessThan">
      <formula>0.1</formula>
    </cfRule>
  </conditionalFormatting>
  <conditionalFormatting sqref="P489:R489 P490:Q490 P491:R491 P492:Q492">
    <cfRule type="cellIs" dxfId="192" priority="25" operator="greaterThanOrEqual">
      <formula>10000</formula>
    </cfRule>
    <cfRule type="cellIs" dxfId="191" priority="26" operator="greaterThanOrEqual">
      <formula>10</formula>
    </cfRule>
    <cfRule type="cellIs" dxfId="190" priority="27" operator="between">
      <formula>1</formula>
      <formula>10</formula>
    </cfRule>
    <cfRule type="cellIs" dxfId="189" priority="28" operator="between">
      <formula>0.1</formula>
      <formula>0.999</formula>
    </cfRule>
    <cfRule type="cellIs" dxfId="188" priority="29" operator="lessThan">
      <formula>0.1</formula>
    </cfRule>
  </conditionalFormatting>
  <conditionalFormatting sqref="P493:R493 P494:Q494 P495:R495 P496:Q496">
    <cfRule type="cellIs" dxfId="187" priority="18" operator="greaterThanOrEqual">
      <formula>10000</formula>
    </cfRule>
    <cfRule type="cellIs" dxfId="186" priority="19" operator="greaterThanOrEqual">
      <formula>10</formula>
    </cfRule>
    <cfRule type="cellIs" dxfId="185" priority="20" operator="between">
      <formula>1</formula>
      <formula>10</formula>
    </cfRule>
    <cfRule type="cellIs" dxfId="184" priority="21" operator="between">
      <formula>0.1</formula>
      <formula>0.999</formula>
    </cfRule>
    <cfRule type="cellIs" dxfId="183" priority="22" operator="lessThan">
      <formula>0.1</formula>
    </cfRule>
  </conditionalFormatting>
  <conditionalFormatting sqref="P497:R497 P498:Q498 P499:R499 P500:Q500">
    <cfRule type="cellIs" dxfId="182" priority="11" operator="greaterThanOrEqual">
      <formula>10000</formula>
    </cfRule>
    <cfRule type="cellIs" dxfId="181" priority="12" operator="greaterThanOrEqual">
      <formula>10</formula>
    </cfRule>
    <cfRule type="cellIs" dxfId="180" priority="13" operator="between">
      <formula>1</formula>
      <formula>10</formula>
    </cfRule>
    <cfRule type="cellIs" dxfId="179" priority="14" operator="between">
      <formula>0.1</formula>
      <formula>0.999</formula>
    </cfRule>
    <cfRule type="cellIs" dxfId="178" priority="15" operator="lessThan">
      <formula>0.1</formula>
    </cfRule>
  </conditionalFormatting>
  <conditionalFormatting sqref="P501:R501 P502:Q502 P503:R503 P504:Q504">
    <cfRule type="cellIs" dxfId="177" priority="4" operator="greaterThanOrEqual">
      <formula>10000</formula>
    </cfRule>
    <cfRule type="cellIs" dxfId="176" priority="5" operator="greaterThanOrEqual">
      <formula>10</formula>
    </cfRule>
    <cfRule type="cellIs" dxfId="175" priority="6" operator="between">
      <formula>1</formula>
      <formula>10</formula>
    </cfRule>
    <cfRule type="cellIs" dxfId="174" priority="7" operator="between">
      <formula>0.1</formula>
      <formula>0.999</formula>
    </cfRule>
    <cfRule type="cellIs" dxfId="173" priority="8" operator="lessThan">
      <formula>0.1</formula>
    </cfRule>
  </conditionalFormatting>
  <conditionalFormatting sqref="R9 R11 R13 R15 R17 R19 R21 R23 R25 R27 R29 R31 R33 R35 R37 R39 R41 R43 R45 R47 R49 R51 R53 R55 R57 R59 R61 R63 R65 R67 R69 R71 R73 R75 R77 R79 R81 R83 R85 R87 R89 R91 R93 R95 R97 R99 R101 R103 R105 R107 R109 R111 R113 R115 R117 R119 R121 R123 R125 R127 R129 R131 R133 R135 R137 R139 R141 R143 R145 R147 R149 R151 R153 R155 R157 R159 R161 R163 R165 R167 R169 R171 R173 R175 R177 R179 R181 R183 R185 R187 R189 R191 R193 R195 R197 R199 R201 R203 R205 R207 R209 R211 R213 R215 R217 R219 R221 R223 R225 R227 R229 R231 R233 R235 R237 R239 R241 R243 R245 R247 R249 R251 R253 R255 R257 R259 R261 R263 R265 R267 R269 R271 R273 R275 R277 R279 R281 R283 R285 R287 R289 R291 R293 R295 R297 R299 R301 R303 R305 R307 R309 R311 R313 R315 R317 R319 R321 R323 R325 R327 R329 R331 R333 R335 R337 R339 R341 R343 R345 R347 R349 R351 R353 R355 R357 R359 R361 R363 R365 R367 R369 R371 R373 R375 R377 R379 R381 R383 R385 R387 R389 R391 R393 R395 R397 R399 R401 R403 R405 R407 R409 R411 R413 R415 R417 R419 R421 R423 R425 R427 R429 R431 R433 R435 R437 R439 R441 R443 R445 R447 R449 R451 R453 R455 R457 R459 R461 R463 R465 R467 R469 R471 R473 R475 R477 R479 R481 R483 R485 R487 R489 R491 R493 R495 R497 R499 R501 R503">
    <cfRule type="cellIs" dxfId="172" priority="1" operator="greaterThan">
      <formula>0.0001</formula>
    </cfRule>
  </conditionalFormatting>
  <conditionalFormatting sqref="R9 R11 R13 R15 R17 R19 R21 R23 R25 R27 R29 R31 R41 R43 R45 R47 R49 R51 R53 R55 R61 R63 R65 R67 R69 R71 R73 R75 R77 R79 R85 R87 R89 R91 R97 R99">
    <cfRule type="expression" dxfId="171" priority="1051">
      <formula>R9&gt;0.0001</formula>
    </cfRule>
  </conditionalFormatting>
  <conditionalFormatting sqref="R33 R35">
    <cfRule type="expression" dxfId="170" priority="805">
      <formula>R33&gt;#REF!</formula>
    </cfRule>
  </conditionalFormatting>
  <conditionalFormatting sqref="R37 R39">
    <cfRule type="expression" dxfId="169" priority="798">
      <formula>R37&gt;#REF!</formula>
    </cfRule>
  </conditionalFormatting>
  <conditionalFormatting sqref="R57 R59">
    <cfRule type="expression" dxfId="168" priority="771">
      <formula>R57&gt;#REF!</formula>
    </cfRule>
  </conditionalFormatting>
  <conditionalFormatting sqref="R81 R83">
    <cfRule type="expression" dxfId="167" priority="739">
      <formula>R81&gt;#REF!</formula>
    </cfRule>
  </conditionalFormatting>
  <conditionalFormatting sqref="R93 R95">
    <cfRule type="expression" dxfId="166" priority="722">
      <formula>R93&gt;#REF!</formula>
    </cfRule>
  </conditionalFormatting>
  <conditionalFormatting sqref="R101 R103">
    <cfRule type="expression" dxfId="165" priority="710">
      <formula>R101&gt;#REF!</formula>
    </cfRule>
  </conditionalFormatting>
  <conditionalFormatting sqref="R105 R107">
    <cfRule type="expression" dxfId="164" priority="703">
      <formula>R105&gt;#REF!</formula>
    </cfRule>
  </conditionalFormatting>
  <conditionalFormatting sqref="R109 R111">
    <cfRule type="expression" dxfId="163" priority="696">
      <formula>R109&gt;#REF!</formula>
    </cfRule>
  </conditionalFormatting>
  <conditionalFormatting sqref="R113 R115">
    <cfRule type="expression" dxfId="162" priority="689">
      <formula>R113&gt;#REF!</formula>
    </cfRule>
  </conditionalFormatting>
  <conditionalFormatting sqref="R117 R119">
    <cfRule type="expression" dxfId="161" priority="680">
      <formula>R117&gt;#REF!</formula>
    </cfRule>
  </conditionalFormatting>
  <conditionalFormatting sqref="R121 R123">
    <cfRule type="expression" dxfId="160" priority="682">
      <formula>R121&gt;#REF!</formula>
    </cfRule>
  </conditionalFormatting>
  <conditionalFormatting sqref="R125 R127">
    <cfRule type="expression" dxfId="159" priority="668">
      <formula>R125&gt;#REF!</formula>
    </cfRule>
  </conditionalFormatting>
  <conditionalFormatting sqref="R129 R131">
    <cfRule type="expression" dxfId="158" priority="661">
      <formula>R129&gt;#REF!</formula>
    </cfRule>
  </conditionalFormatting>
  <conditionalFormatting sqref="R133 R135">
    <cfRule type="expression" dxfId="157" priority="654">
      <formula>R133&gt;#REF!</formula>
    </cfRule>
  </conditionalFormatting>
  <conditionalFormatting sqref="R137 R139">
    <cfRule type="expression" dxfId="156" priority="647">
      <formula>R137&gt;#REF!</formula>
    </cfRule>
  </conditionalFormatting>
  <conditionalFormatting sqref="R141 R143">
    <cfRule type="expression" dxfId="155" priority="638">
      <formula>R141&gt;#REF!</formula>
    </cfRule>
  </conditionalFormatting>
  <conditionalFormatting sqref="R145 R147">
    <cfRule type="expression" dxfId="154" priority="640">
      <formula>R145&gt;#REF!</formula>
    </cfRule>
  </conditionalFormatting>
  <conditionalFormatting sqref="R149 R151">
    <cfRule type="expression" dxfId="153" priority="626">
      <formula>R149&gt;#REF!</formula>
    </cfRule>
  </conditionalFormatting>
  <conditionalFormatting sqref="R153 R155">
    <cfRule type="expression" dxfId="152" priority="619">
      <formula>R153&gt;#REF!</formula>
    </cfRule>
  </conditionalFormatting>
  <conditionalFormatting sqref="R157 R159">
    <cfRule type="expression" dxfId="151" priority="612">
      <formula>R157&gt;#REF!</formula>
    </cfRule>
  </conditionalFormatting>
  <conditionalFormatting sqref="R161 R163">
    <cfRule type="expression" dxfId="150" priority="605">
      <formula>R161&gt;#REF!</formula>
    </cfRule>
  </conditionalFormatting>
  <conditionalFormatting sqref="R165 R167">
    <cfRule type="expression" dxfId="149" priority="596">
      <formula>R165&gt;#REF!</formula>
    </cfRule>
  </conditionalFormatting>
  <conditionalFormatting sqref="R169 R171">
    <cfRule type="expression" dxfId="148" priority="598">
      <formula>R169&gt;#REF!</formula>
    </cfRule>
  </conditionalFormatting>
  <conditionalFormatting sqref="R173 R175">
    <cfRule type="expression" dxfId="147" priority="584">
      <formula>R173&gt;#REF!</formula>
    </cfRule>
  </conditionalFormatting>
  <conditionalFormatting sqref="R177 R179">
    <cfRule type="expression" dxfId="146" priority="577">
      <formula>R177&gt;#REF!</formula>
    </cfRule>
  </conditionalFormatting>
  <conditionalFormatting sqref="R181 R183">
    <cfRule type="expression" dxfId="145" priority="570">
      <formula>R181&gt;#REF!</formula>
    </cfRule>
  </conditionalFormatting>
  <conditionalFormatting sqref="R185 R187">
    <cfRule type="expression" dxfId="144" priority="563">
      <formula>R185&gt;#REF!</formula>
    </cfRule>
  </conditionalFormatting>
  <conditionalFormatting sqref="R189 R191">
    <cfRule type="expression" dxfId="143" priority="554">
      <formula>R189&gt;#REF!</formula>
    </cfRule>
  </conditionalFormatting>
  <conditionalFormatting sqref="R193 R195">
    <cfRule type="expression" dxfId="142" priority="556">
      <formula>R193&gt;#REF!</formula>
    </cfRule>
  </conditionalFormatting>
  <conditionalFormatting sqref="R197 R199">
    <cfRule type="expression" dxfId="141" priority="542">
      <formula>R197&gt;#REF!</formula>
    </cfRule>
  </conditionalFormatting>
  <conditionalFormatting sqref="R201 R203">
    <cfRule type="expression" dxfId="140" priority="535">
      <formula>R201&gt;#REF!</formula>
    </cfRule>
  </conditionalFormatting>
  <conditionalFormatting sqref="R205 R207">
    <cfRule type="expression" dxfId="139" priority="528">
      <formula>R205&gt;#REF!</formula>
    </cfRule>
  </conditionalFormatting>
  <conditionalFormatting sqref="R209 R211">
    <cfRule type="expression" dxfId="138" priority="521">
      <formula>R209&gt;#REF!</formula>
    </cfRule>
  </conditionalFormatting>
  <conditionalFormatting sqref="R213 R215">
    <cfRule type="expression" dxfId="137" priority="512">
      <formula>R213&gt;#REF!</formula>
    </cfRule>
  </conditionalFormatting>
  <conditionalFormatting sqref="R217 R219">
    <cfRule type="expression" dxfId="136" priority="514">
      <formula>R217&gt;#REF!</formula>
    </cfRule>
  </conditionalFormatting>
  <conditionalFormatting sqref="R221 R223">
    <cfRule type="expression" dxfId="135" priority="500">
      <formula>R221&gt;#REF!</formula>
    </cfRule>
  </conditionalFormatting>
  <conditionalFormatting sqref="R225 R227">
    <cfRule type="expression" dxfId="134" priority="493">
      <formula>R225&gt;#REF!</formula>
    </cfRule>
  </conditionalFormatting>
  <conditionalFormatting sqref="R229 R231">
    <cfRule type="expression" dxfId="133" priority="486">
      <formula>R229&gt;#REF!</formula>
    </cfRule>
  </conditionalFormatting>
  <conditionalFormatting sqref="R233 R235">
    <cfRule type="expression" dxfId="132" priority="479">
      <formula>R233&gt;#REF!</formula>
    </cfRule>
  </conditionalFormatting>
  <conditionalFormatting sqref="R237 R239">
    <cfRule type="expression" dxfId="131" priority="470">
      <formula>R237&gt;#REF!</formula>
    </cfRule>
  </conditionalFormatting>
  <conditionalFormatting sqref="R241 R243">
    <cfRule type="expression" dxfId="130" priority="472">
      <formula>R241&gt;#REF!</formula>
    </cfRule>
  </conditionalFormatting>
  <conditionalFormatting sqref="R245 R247">
    <cfRule type="expression" dxfId="129" priority="458">
      <formula>R245&gt;#REF!</formula>
    </cfRule>
  </conditionalFormatting>
  <conditionalFormatting sqref="R249 R251">
    <cfRule type="expression" dxfId="128" priority="451">
      <formula>R249&gt;#REF!</formula>
    </cfRule>
  </conditionalFormatting>
  <conditionalFormatting sqref="R253 R255">
    <cfRule type="expression" dxfId="127" priority="444">
      <formula>R253&gt;#REF!</formula>
    </cfRule>
  </conditionalFormatting>
  <conditionalFormatting sqref="R257 R259">
    <cfRule type="expression" dxfId="126" priority="437">
      <formula>R257&gt;#REF!</formula>
    </cfRule>
  </conditionalFormatting>
  <conditionalFormatting sqref="R261 R263">
    <cfRule type="expression" dxfId="125" priority="428">
      <formula>R261&gt;#REF!</formula>
    </cfRule>
  </conditionalFormatting>
  <conditionalFormatting sqref="R265 R267">
    <cfRule type="expression" dxfId="124" priority="430">
      <formula>R265&gt;#REF!</formula>
    </cfRule>
  </conditionalFormatting>
  <conditionalFormatting sqref="R269 R271">
    <cfRule type="expression" dxfId="123" priority="416">
      <formula>R269&gt;#REF!</formula>
    </cfRule>
  </conditionalFormatting>
  <conditionalFormatting sqref="R273 R275">
    <cfRule type="expression" dxfId="122" priority="409">
      <formula>R273&gt;#REF!</formula>
    </cfRule>
  </conditionalFormatting>
  <conditionalFormatting sqref="R277 R279">
    <cfRule type="expression" dxfId="121" priority="402">
      <formula>R277&gt;#REF!</formula>
    </cfRule>
  </conditionalFormatting>
  <conditionalFormatting sqref="R281 R283">
    <cfRule type="expression" dxfId="120" priority="395">
      <formula>R281&gt;#REF!</formula>
    </cfRule>
  </conditionalFormatting>
  <conditionalFormatting sqref="R285 R287">
    <cfRule type="expression" dxfId="119" priority="386">
      <formula>R285&gt;#REF!</formula>
    </cfRule>
  </conditionalFormatting>
  <conditionalFormatting sqref="R289 R291">
    <cfRule type="expression" dxfId="118" priority="388">
      <formula>R289&gt;#REF!</formula>
    </cfRule>
  </conditionalFormatting>
  <conditionalFormatting sqref="R293 R295">
    <cfRule type="expression" dxfId="117" priority="374">
      <formula>R293&gt;#REF!</formula>
    </cfRule>
  </conditionalFormatting>
  <conditionalFormatting sqref="R297 R299">
    <cfRule type="expression" dxfId="116" priority="367">
      <formula>R297&gt;#REF!</formula>
    </cfRule>
  </conditionalFormatting>
  <conditionalFormatting sqref="R301 R303">
    <cfRule type="expression" dxfId="115" priority="360">
      <formula>R301&gt;#REF!</formula>
    </cfRule>
  </conditionalFormatting>
  <conditionalFormatting sqref="R305 R307">
    <cfRule type="expression" dxfId="114" priority="353">
      <formula>R305&gt;#REF!</formula>
    </cfRule>
  </conditionalFormatting>
  <conditionalFormatting sqref="R309 R311">
    <cfRule type="expression" dxfId="113" priority="344">
      <formula>R309&gt;#REF!</formula>
    </cfRule>
  </conditionalFormatting>
  <conditionalFormatting sqref="R313 R315">
    <cfRule type="expression" dxfId="112" priority="346">
      <formula>R313&gt;#REF!</formula>
    </cfRule>
  </conditionalFormatting>
  <conditionalFormatting sqref="R317 R319">
    <cfRule type="expression" dxfId="111" priority="332">
      <formula>R317&gt;#REF!</formula>
    </cfRule>
  </conditionalFormatting>
  <conditionalFormatting sqref="R321 R323">
    <cfRule type="expression" dxfId="110" priority="325">
      <formula>R321&gt;#REF!</formula>
    </cfRule>
  </conditionalFormatting>
  <conditionalFormatting sqref="R325 R327">
    <cfRule type="expression" dxfId="109" priority="318">
      <formula>R325&gt;#REF!</formula>
    </cfRule>
  </conditionalFormatting>
  <conditionalFormatting sqref="R329 R331">
    <cfRule type="expression" dxfId="108" priority="311">
      <formula>R329&gt;#REF!</formula>
    </cfRule>
  </conditionalFormatting>
  <conditionalFormatting sqref="R333 R335">
    <cfRule type="expression" dxfId="107" priority="302">
      <formula>R333&gt;#REF!</formula>
    </cfRule>
  </conditionalFormatting>
  <conditionalFormatting sqref="R337 R339">
    <cfRule type="expression" dxfId="106" priority="304">
      <formula>R337&gt;#REF!</formula>
    </cfRule>
  </conditionalFormatting>
  <conditionalFormatting sqref="R341 R343">
    <cfRule type="expression" dxfId="105" priority="290">
      <formula>R341&gt;#REF!</formula>
    </cfRule>
  </conditionalFormatting>
  <conditionalFormatting sqref="R345 R347">
    <cfRule type="expression" dxfId="104" priority="283">
      <formula>R345&gt;#REF!</formula>
    </cfRule>
  </conditionalFormatting>
  <conditionalFormatting sqref="R349 R351">
    <cfRule type="expression" dxfId="103" priority="276">
      <formula>R349&gt;#REF!</formula>
    </cfRule>
  </conditionalFormatting>
  <conditionalFormatting sqref="R353 R355">
    <cfRule type="expression" dxfId="102" priority="269">
      <formula>R353&gt;#REF!</formula>
    </cfRule>
  </conditionalFormatting>
  <conditionalFormatting sqref="R357 R359">
    <cfRule type="expression" dxfId="101" priority="260">
      <formula>R357&gt;#REF!</formula>
    </cfRule>
  </conditionalFormatting>
  <conditionalFormatting sqref="R361 R363">
    <cfRule type="expression" dxfId="100" priority="262">
      <formula>R361&gt;#REF!</formula>
    </cfRule>
  </conditionalFormatting>
  <conditionalFormatting sqref="R365 R367">
    <cfRule type="expression" dxfId="99" priority="248">
      <formula>R365&gt;#REF!</formula>
    </cfRule>
  </conditionalFormatting>
  <conditionalFormatting sqref="R369 R371">
    <cfRule type="expression" dxfId="98" priority="241">
      <formula>R369&gt;#REF!</formula>
    </cfRule>
  </conditionalFormatting>
  <conditionalFormatting sqref="R373 R375">
    <cfRule type="expression" dxfId="97" priority="234">
      <formula>R373&gt;#REF!</formula>
    </cfRule>
  </conditionalFormatting>
  <conditionalFormatting sqref="R377 R379">
    <cfRule type="expression" dxfId="96" priority="227">
      <formula>R377&gt;#REF!</formula>
    </cfRule>
  </conditionalFormatting>
  <conditionalFormatting sqref="R381 R383">
    <cfRule type="expression" dxfId="95" priority="218">
      <formula>R381&gt;#REF!</formula>
    </cfRule>
  </conditionalFormatting>
  <conditionalFormatting sqref="R385 R387">
    <cfRule type="expression" dxfId="94" priority="220">
      <formula>R385&gt;#REF!</formula>
    </cfRule>
  </conditionalFormatting>
  <conditionalFormatting sqref="R389 R391">
    <cfRule type="expression" dxfId="93" priority="206">
      <formula>R389&gt;#REF!</formula>
    </cfRule>
  </conditionalFormatting>
  <conditionalFormatting sqref="R393 R395">
    <cfRule type="expression" dxfId="92" priority="199">
      <formula>R393&gt;#REF!</formula>
    </cfRule>
  </conditionalFormatting>
  <conditionalFormatting sqref="R397 R399">
    <cfRule type="expression" dxfId="91" priority="192">
      <formula>R397&gt;#REF!</formula>
    </cfRule>
  </conditionalFormatting>
  <conditionalFormatting sqref="R401 R403">
    <cfRule type="expression" dxfId="90" priority="185">
      <formula>R401&gt;#REF!</formula>
    </cfRule>
  </conditionalFormatting>
  <conditionalFormatting sqref="R405 R407">
    <cfRule type="expression" dxfId="89" priority="176">
      <formula>R405&gt;#REF!</formula>
    </cfRule>
  </conditionalFormatting>
  <conditionalFormatting sqref="R409 R411">
    <cfRule type="expression" dxfId="88" priority="178">
      <formula>R409&gt;#REF!</formula>
    </cfRule>
  </conditionalFormatting>
  <conditionalFormatting sqref="R413 R415">
    <cfRule type="expression" dxfId="87" priority="164">
      <formula>R413&gt;#REF!</formula>
    </cfRule>
  </conditionalFormatting>
  <conditionalFormatting sqref="R417 R419">
    <cfRule type="expression" dxfId="86" priority="157">
      <formula>R417&gt;#REF!</formula>
    </cfRule>
  </conditionalFormatting>
  <conditionalFormatting sqref="R421 R423">
    <cfRule type="expression" dxfId="85" priority="150">
      <formula>R421&gt;#REF!</formula>
    </cfRule>
  </conditionalFormatting>
  <conditionalFormatting sqref="R425 R427">
    <cfRule type="expression" dxfId="84" priority="143">
      <formula>R425&gt;#REF!</formula>
    </cfRule>
  </conditionalFormatting>
  <conditionalFormatting sqref="R429 R431">
    <cfRule type="expression" dxfId="83" priority="134">
      <formula>R429&gt;#REF!</formula>
    </cfRule>
  </conditionalFormatting>
  <conditionalFormatting sqref="R433 R435">
    <cfRule type="expression" dxfId="82" priority="136">
      <formula>R433&gt;#REF!</formula>
    </cfRule>
  </conditionalFormatting>
  <conditionalFormatting sqref="R437 R439">
    <cfRule type="expression" dxfId="81" priority="122">
      <formula>R437&gt;#REF!</formula>
    </cfRule>
  </conditionalFormatting>
  <conditionalFormatting sqref="R441 R443">
    <cfRule type="expression" dxfId="80" priority="115">
      <formula>R441&gt;#REF!</formula>
    </cfRule>
  </conditionalFormatting>
  <conditionalFormatting sqref="R445 R447">
    <cfRule type="expression" dxfId="79" priority="108">
      <formula>R445&gt;#REF!</formula>
    </cfRule>
  </conditionalFormatting>
  <conditionalFormatting sqref="R449 R451">
    <cfRule type="expression" dxfId="78" priority="101">
      <formula>R449&gt;#REF!</formula>
    </cfRule>
  </conditionalFormatting>
  <conditionalFormatting sqref="R453 R455">
    <cfRule type="expression" dxfId="77" priority="92">
      <formula>R453&gt;#REF!</formula>
    </cfRule>
  </conditionalFormatting>
  <conditionalFormatting sqref="R457 R459">
    <cfRule type="expression" dxfId="76" priority="94">
      <formula>R457&gt;#REF!</formula>
    </cfRule>
  </conditionalFormatting>
  <conditionalFormatting sqref="R461 R463">
    <cfRule type="expression" dxfId="75" priority="80">
      <formula>R461&gt;#REF!</formula>
    </cfRule>
  </conditionalFormatting>
  <conditionalFormatting sqref="R465 R467">
    <cfRule type="expression" dxfId="74" priority="73">
      <formula>R465&gt;#REF!</formula>
    </cfRule>
  </conditionalFormatting>
  <conditionalFormatting sqref="R469 R471">
    <cfRule type="expression" dxfId="73" priority="66">
      <formula>R469&gt;#REF!</formula>
    </cfRule>
  </conditionalFormatting>
  <conditionalFormatting sqref="R473 R475">
    <cfRule type="expression" dxfId="72" priority="59">
      <formula>R473&gt;#REF!</formula>
    </cfRule>
  </conditionalFormatting>
  <conditionalFormatting sqref="R477 R479">
    <cfRule type="expression" dxfId="71" priority="50">
      <formula>R477&gt;#REF!</formula>
    </cfRule>
  </conditionalFormatting>
  <conditionalFormatting sqref="R481 R483">
    <cfRule type="expression" dxfId="70" priority="52">
      <formula>R481&gt;#REF!</formula>
    </cfRule>
  </conditionalFormatting>
  <conditionalFormatting sqref="R485 R487">
    <cfRule type="expression" dxfId="69" priority="38">
      <formula>R485&gt;#REF!</formula>
    </cfRule>
  </conditionalFormatting>
  <conditionalFormatting sqref="R489 R491">
    <cfRule type="expression" dxfId="68" priority="31">
      <formula>R489&gt;#REF!</formula>
    </cfRule>
  </conditionalFormatting>
  <conditionalFormatting sqref="R493 R495">
    <cfRule type="expression" dxfId="67" priority="24">
      <formula>R493&gt;#REF!</formula>
    </cfRule>
  </conditionalFormatting>
  <conditionalFormatting sqref="R497 R499">
    <cfRule type="expression" dxfId="66" priority="17">
      <formula>R497&gt;#REF!</formula>
    </cfRule>
  </conditionalFormatting>
  <conditionalFormatting sqref="R501 R503">
    <cfRule type="expression" dxfId="65" priority="10">
      <formula>R501&gt;#REF!</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53F590B-A07D-4623-BF0D-F103D0FBB70E}">
          <x14:formula1>
            <xm:f>'List Values'!$E$17:$E$19</xm:f>
          </x14:formula1>
          <xm:sqref>T95:W95 T91:W91 T73:W73 T71:W71 T67:W67 T65:W65 T37:W37 T35:W35 T43:W43 T41:W41 T11:W11 T9:W9 T49:W49 T47:W47 T55:W55 T53:W53 T61:W61 T59:W59 T89:W89 T79:W79 T77:W77 T85:W85 T83:W83 T15:W15 T13:W13 T19:W19 T17:W17 T23:W23 T21:W21 T27:W27 T25:W25 T31:W31 T29:W29 T33:W33 T39:W39 T45:W45 T51:W51 T57:W57 T63:W63 T69:W69 T75:W75 T81:W81 T87:W87 T93:W93 T97:W97 T99:W99 T101:W101 T103:W103 T105:W105 T107:W107 T109:W109 T111:W111 T113:W113 T115:W115 T117:W117 T119:W119 T121:W121 T123:W123 T125:W125 T127:W127 T129:W129 T131:W131 T133:W133 T135:W135 T137:W137 T139:W139 T141:W141 T143:W143 T145:W145 T147:W147 T149:W149 T151:W151 T153:W153 T155:W155 T157:W157 T159:W159 T161:W161 T163:W163 T165:W165 T167:W167 T169:W169 T171:W171 T173:W173 T175:W175 T177:W177 T179:W179 T181:W181 T183:W183 T185:W185 T187:W187 T189:W189 T191:W191 T193:W193 T195:W195 T197:W197 T199:W199 T201:W201 T203:W203 T205:W205 T207:W207 T209:W209 T211:W211 T213:W213 T215:W215 T217:W217 T219:W219 T221:W221 T223:W223 T225:W225 T227:W227 T229:W229 T231:W231 T233:W233 T235:W235 T237:W237 T239:W239 T241:W241 T243:W243 T245:W245 T247:W247 T249:W249 T251:W251 T253:W253 T255:W255 T257:W257 T259:W259 T261:W261 T263:W263 T265:W265 T267:W267 T269:W269 T271:W271 T273:W273 T275:W275 T277:W277 T279:W279 T281:W281 T283:W283 T285:W285 T287:W287 T289:W289 T291:W291 T293:W293 T295:W295 T297:W297 T299:W299 T301:W301 T303:W303 T305:W305 T307:W307 T309:W309 T311:W311 T313:W313 T315:W315 T317:W317 T319:W319 T321:W321 T323:W323 T325:W325 T327:W327 T329:W329 T331:W331 T333:W333 T335:W335 T337:W337 T339:W339 T341:W341 T343:W343 T345:W345 T347:W347 T349:W349 T351:W351 T353:W353 T355:W355 T357:W357 T359:W359 T361:W361 T363:W363 T365:W365 T367:W367 T369:W369 T371:W371 T373:W373 T375:W375 T377:W377 T379:W379 T381:W381 T383:W383 T385:W385 T387:W387 T389:W389 T391:W391 T393:W393 T395:W395 T397:W397 T399:W399 T401:W401 T403:W403 T405:W405 T407:W407 T409:W409 T411:W411 T413:W413 T415:W415 T417:W417 T419:W419 T421:W421 T423:W423 T425:W425 T427:W427 T429:W429 T431:W431 T433:W433 T435:W435 T437:W437 T439:W439 T441:W441 T443:W443 T445:W445 T447:W447 T449:W449 T451:W451 T453:W453 T455:W455 T457:W457 T459:W459 T461:W461 T463:W463 T465:W465 T467:W467 T469:W469 T471:W471 T473:W473 T475:W475 T477:W477 T479:W479 T481:W481 T483:W483 T485:W485 T487:W487 T489:W489 T491:W491 T493:W493 T495:W495 T497:W497 T499:W499 T501:W501 T503:W503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AD8A6-1677-465E-88B2-1343E7284108}">
  <sheetPr>
    <tabColor rgb="FF92D050"/>
  </sheetPr>
  <dimension ref="A1:AA64"/>
  <sheetViews>
    <sheetView topLeftCell="E6" workbookViewId="0">
      <selection activeCell="R37" sqref="R37"/>
    </sheetView>
  </sheetViews>
  <sheetFormatPr defaultColWidth="8.85546875" defaultRowHeight="12.95"/>
  <cols>
    <col min="1" max="1" width="2.28515625" style="85" customWidth="1"/>
    <col min="2" max="2" width="4.85546875" style="86" bestFit="1" customWidth="1"/>
    <col min="3" max="3" width="11.7109375" style="60" customWidth="1"/>
    <col min="4" max="4" width="14.28515625" style="87" customWidth="1"/>
    <col min="5" max="5" width="22.140625" style="60" customWidth="1"/>
    <col min="6" max="6" width="18.5703125" style="60" customWidth="1"/>
    <col min="7" max="7" width="2.7109375" style="85" customWidth="1"/>
    <col min="8" max="8" width="21.7109375" style="85" customWidth="1"/>
    <col min="9" max="9" width="20" style="85" customWidth="1"/>
    <col min="10" max="10" width="20.7109375" style="85" customWidth="1"/>
    <col min="11" max="13" width="14" style="85" customWidth="1"/>
    <col min="14" max="14" width="16.140625" style="85" customWidth="1"/>
    <col min="15" max="16" width="14" style="85" customWidth="1"/>
    <col min="17" max="17" width="2.5703125" style="85" customWidth="1"/>
    <col min="18" max="18" width="23.42578125" style="85" customWidth="1"/>
    <col min="19" max="19" width="16.85546875" style="85" customWidth="1"/>
    <col min="20" max="20" width="21.28515625" style="85" customWidth="1"/>
    <col min="21" max="21" width="18.28515625" style="85" customWidth="1"/>
    <col min="22" max="22" width="14" style="85" customWidth="1"/>
    <col min="23" max="25" width="12.140625" style="85" customWidth="1"/>
    <col min="26" max="27" width="11.140625" style="85" customWidth="1"/>
    <col min="28" max="16384" width="8.85546875" style="85"/>
  </cols>
  <sheetData>
    <row r="1" spans="1:25" ht="13.5" thickBot="1">
      <c r="E1" s="105"/>
    </row>
    <row r="2" spans="1:25" s="25" customFormat="1" ht="27.75" customHeight="1" thickBot="1">
      <c r="B2" s="593"/>
      <c r="C2" s="57"/>
      <c r="D2" s="57"/>
      <c r="E2" s="57"/>
      <c r="F2" s="57"/>
      <c r="H2" s="88" t="s">
        <v>49</v>
      </c>
      <c r="I2" s="139" t="s">
        <v>292</v>
      </c>
      <c r="J2" s="140"/>
      <c r="L2" s="89"/>
      <c r="R2" s="325"/>
    </row>
    <row r="3" spans="1:25" s="25" customFormat="1" ht="26.1">
      <c r="B3" s="593"/>
      <c r="C3" s="57"/>
      <c r="D3" s="57"/>
      <c r="E3" s="57"/>
      <c r="F3" s="57"/>
      <c r="H3" s="90" t="s">
        <v>50</v>
      </c>
      <c r="I3" s="718" t="s">
        <v>293</v>
      </c>
      <c r="J3" s="719"/>
      <c r="R3" s="570"/>
    </row>
    <row r="4" spans="1:25" s="25" customFormat="1" ht="26.1">
      <c r="B4" s="593"/>
      <c r="C4" s="57"/>
      <c r="D4" s="57"/>
      <c r="E4" s="57"/>
      <c r="F4" s="57"/>
      <c r="H4" s="578" t="s">
        <v>294</v>
      </c>
      <c r="I4" s="720" t="s">
        <v>70</v>
      </c>
      <c r="J4" s="721"/>
      <c r="R4" s="26"/>
    </row>
    <row r="5" spans="1:25" s="25" customFormat="1" ht="23.25" customHeight="1">
      <c r="A5" s="91"/>
      <c r="B5" s="593"/>
      <c r="C5" s="57"/>
      <c r="D5" s="57"/>
      <c r="E5" s="57"/>
      <c r="F5" s="57"/>
      <c r="J5" s="57"/>
      <c r="K5" s="57"/>
      <c r="L5" s="92"/>
      <c r="M5" s="92"/>
      <c r="R5" s="60"/>
      <c r="S5" s="93"/>
    </row>
    <row r="6" spans="1:25" s="25" customFormat="1">
      <c r="B6" s="593"/>
      <c r="C6" s="57"/>
      <c r="D6" s="57"/>
      <c r="E6" s="57"/>
      <c r="F6" s="57"/>
      <c r="H6" s="93" t="s">
        <v>52</v>
      </c>
      <c r="I6" s="593"/>
      <c r="J6" s="57"/>
      <c r="K6" s="57"/>
      <c r="L6" s="57"/>
      <c r="M6" s="57"/>
      <c r="R6" s="93"/>
      <c r="S6" s="93" t="s">
        <v>53</v>
      </c>
      <c r="T6" s="60"/>
      <c r="U6" s="57"/>
    </row>
    <row r="7" spans="1:25" ht="13.5" thickBot="1">
      <c r="H7" s="94" t="s">
        <v>54</v>
      </c>
      <c r="I7" s="86"/>
      <c r="L7" s="57"/>
      <c r="M7" s="57"/>
      <c r="R7" s="94"/>
      <c r="S7" s="94" t="s">
        <v>54</v>
      </c>
      <c r="T7" s="60"/>
      <c r="U7" s="57"/>
    </row>
    <row r="8" spans="1:25" ht="39">
      <c r="H8" s="728" t="s">
        <v>55</v>
      </c>
      <c r="I8" s="637" t="s">
        <v>56</v>
      </c>
      <c r="J8" s="620" t="s">
        <v>57</v>
      </c>
      <c r="K8" s="572" t="s">
        <v>58</v>
      </c>
      <c r="L8" s="572" t="s">
        <v>60</v>
      </c>
      <c r="M8" s="572" t="s">
        <v>61</v>
      </c>
      <c r="N8" s="571" t="s">
        <v>62</v>
      </c>
      <c r="S8" s="728" t="s">
        <v>55</v>
      </c>
      <c r="T8" s="637" t="s">
        <v>56</v>
      </c>
      <c r="U8" s="620" t="s">
        <v>57</v>
      </c>
      <c r="V8" s="572" t="s">
        <v>63</v>
      </c>
      <c r="W8" s="572" t="s">
        <v>60</v>
      </c>
      <c r="X8" s="572" t="s">
        <v>61</v>
      </c>
      <c r="Y8" s="571" t="s">
        <v>62</v>
      </c>
    </row>
    <row r="9" spans="1:25" ht="40.5" customHeight="1" thickBot="1">
      <c r="H9" s="729"/>
      <c r="I9" s="711"/>
      <c r="J9" s="621"/>
      <c r="K9" s="579" t="s">
        <v>295</v>
      </c>
      <c r="L9" s="579" t="s">
        <v>296</v>
      </c>
      <c r="M9" s="579" t="s">
        <v>296</v>
      </c>
      <c r="N9" s="592" t="s">
        <v>297</v>
      </c>
      <c r="S9" s="729"/>
      <c r="T9" s="711"/>
      <c r="U9" s="621"/>
      <c r="V9" s="579" t="s">
        <v>298</v>
      </c>
      <c r="W9" s="579" t="s">
        <v>296</v>
      </c>
      <c r="X9" s="579" t="s">
        <v>296</v>
      </c>
      <c r="Y9" s="592" t="s">
        <v>297</v>
      </c>
    </row>
    <row r="10" spans="1:25">
      <c r="H10" s="249" t="s">
        <v>70</v>
      </c>
      <c r="I10" s="596" t="s">
        <v>71</v>
      </c>
      <c r="J10" s="724" t="s">
        <v>72</v>
      </c>
      <c r="K10" s="346">
        <f>SUMIFS('Inhalation Exposure'!$H:$H,'Inhalation Exposure'!$C:$C,$H$4,'Inhalation Exposure'!$D:$D,$H10, 'Inhalation Exposure'!$E:$E, $I10)</f>
        <v>16.894364374505468</v>
      </c>
      <c r="L10" s="346">
        <f>SUMIFS('Inhalation Exposure'!$N:$N,'Inhalation Exposure'!$C:$C,$H$4,'Inhalation Exposure'!$D:$D,$H10, 'Inhalation Exposure'!$E:$E, $I10)</f>
        <v>8.4280275791183747</v>
      </c>
      <c r="M10" s="346">
        <f>SUMIFS('Inhalation Exposure'!$P:$P,'Inhalation Exposure'!$C:$C,$H$4,'Inhalation Exposure'!$D:$D,$H10, 'Inhalation Exposure'!$E:$E, $I10)</f>
        <v>7.8717567675451825</v>
      </c>
      <c r="N10" s="346">
        <f>SUMIFS('Inhalation Exposure'!$R:$R,'Inhalation Exposure'!$C:$C,$H$4,'Inhalation Exposure'!$D:$D,$H10, 'Inhalation Exposure'!$E:$E, $I10)</f>
        <v>2.4884908490949287</v>
      </c>
      <c r="S10" s="249" t="s">
        <v>70</v>
      </c>
      <c r="T10" s="596" t="s">
        <v>73</v>
      </c>
      <c r="U10" s="712" t="s">
        <v>72</v>
      </c>
      <c r="V10" s="346">
        <f>SUMIFS('Inhalation Exposure'!$H:$H,'Inhalation Exposure'!$C:$C,$H$4,'Inhalation Exposure'!$D:$D,$S10, 'Inhalation Exposure'!$E:$E, $T10)</f>
        <v>0</v>
      </c>
      <c r="W10" s="346">
        <f>SUMIFS('Inhalation Exposure'!$N:$N,'Inhalation Exposure'!$C:$C,$H$4,'Inhalation Exposure'!$D:$D,$S10, 'Inhalation Exposure'!$E:$E, $T10)</f>
        <v>0</v>
      </c>
      <c r="X10" s="346">
        <f>SUMIFS('Inhalation Exposure'!$P:$P,'Inhalation Exposure'!$C:$C,$H$4,'Inhalation Exposure'!$D:$D,$S10, 'Inhalation Exposure'!$E:$E, $T10)</f>
        <v>0</v>
      </c>
      <c r="Y10" s="346">
        <f>SUMIFS('Inhalation Exposure'!$R:$R,'Inhalation Exposure'!$C:$C,$H$4,'Inhalation Exposure'!$D:$D,$S10, 'Inhalation Exposure'!$E:$E, $T10)</f>
        <v>0</v>
      </c>
    </row>
    <row r="11" spans="1:25">
      <c r="H11" s="250" t="s">
        <v>74</v>
      </c>
      <c r="I11" s="330" t="s">
        <v>71</v>
      </c>
      <c r="J11" s="725"/>
      <c r="K11" s="346">
        <f>SUMIFS('Inhalation Exposure'!$H:$H,'Inhalation Exposure'!$C:$C,$H$4,'Inhalation Exposure'!$D:$D,$H11, 'Inhalation Exposure'!$E:$E, $I11)</f>
        <v>9.8990416256867969E-2</v>
      </c>
      <c r="L11" s="346">
        <f>SUMIFS('Inhalation Exposure'!$N:$N,'Inhalation Exposure'!$C:$C,$H$4,'Inhalation Exposure'!$D:$D,$H11, 'Inhalation Exposure'!$E:$E, $I11)</f>
        <v>4.9382974096396727E-2</v>
      </c>
      <c r="M11" s="346">
        <f>SUMIFS('Inhalation Exposure'!$P:$P,'Inhalation Exposure'!$C:$C,$H$4,'Inhalation Exposure'!$D:$D,$H11, 'Inhalation Exposure'!$E:$E, $I11)</f>
        <v>4.6123574809835047E-2</v>
      </c>
      <c r="N11" s="346">
        <f>SUMIFS('Inhalation Exposure'!$R:$R,'Inhalation Exposure'!$C:$C,$H$4,'Inhalation Exposure'!$D:$D,$H11, 'Inhalation Exposure'!$E:$E, $I11)</f>
        <v>1.4581001068915595E-2</v>
      </c>
      <c r="S11" s="250" t="s">
        <v>74</v>
      </c>
      <c r="T11" s="596" t="s">
        <v>73</v>
      </c>
      <c r="U11" s="713"/>
      <c r="V11" s="346">
        <f>SUMIFS('Inhalation Exposure'!$H:$H,'Inhalation Exposure'!$C:$C,$H$4,'Inhalation Exposure'!$D:$D,$S11, 'Inhalation Exposure'!$E:$E, $T11)</f>
        <v>0</v>
      </c>
      <c r="W11" s="346">
        <f>SUMIFS('Inhalation Exposure'!$N:$N,'Inhalation Exposure'!$C:$C,$H$4,'Inhalation Exposure'!$D:$D,$S11, 'Inhalation Exposure'!$E:$E, $T11)</f>
        <v>0</v>
      </c>
      <c r="X11" s="346">
        <f>SUMIFS('Inhalation Exposure'!$P:$P,'Inhalation Exposure'!$C:$C,$H$4,'Inhalation Exposure'!$D:$D,$S11, 'Inhalation Exposure'!$E:$E, $T11)</f>
        <v>0</v>
      </c>
      <c r="Y11" s="346">
        <f>SUMIFS('Inhalation Exposure'!$R:$R,'Inhalation Exposure'!$C:$C,$H$4,'Inhalation Exposure'!$D:$D,$S11, 'Inhalation Exposure'!$E:$E, $T11)</f>
        <v>0</v>
      </c>
    </row>
    <row r="12" spans="1:25">
      <c r="H12" s="250" t="s">
        <v>70</v>
      </c>
      <c r="I12" s="330" t="s">
        <v>71</v>
      </c>
      <c r="J12" s="726" t="s">
        <v>75</v>
      </c>
      <c r="K12" s="346">
        <f>SUMIFS('Inhalation Exposure'!$I:$I,'Inhalation Exposure'!$C:$C,$H$4,'Inhalation Exposure'!$D:$D,$H12, 'Inhalation Exposure'!$E:$E, $I12)</f>
        <v>0.39589299574770359</v>
      </c>
      <c r="L12" s="346">
        <f>SUMIFS('Inhalation Exposure'!$O:$O,'Inhalation Exposure'!$C:$C,$H$4,'Inhalation Exposure'!$D:$D,$H12, 'Inhalation Exposure'!$E:$E, $I12)</f>
        <v>0.19749763960202901</v>
      </c>
      <c r="M12" s="346">
        <f>SUMIFS('Inhalation Exposure'!$Q:$Q,'Inhalation Exposure'!$C:$C,$H$4,'Inhalation Exposure'!$D:$D,$H12, 'Inhalation Exposure'!$E:$E, $I12)</f>
        <v>0.18446230348881912</v>
      </c>
      <c r="N12" s="346">
        <f>SUMIFS('Inhalation Exposure'!$S:$S,'Inhalation Exposure'!$C:$C,$H$4,'Inhalation Exposure'!$D:$D,$H12, 'Inhalation Exposure'!$E:$E, $I12)</f>
        <v>4.5193264354760683E-2</v>
      </c>
      <c r="S12" s="250" t="s">
        <v>70</v>
      </c>
      <c r="T12" s="596" t="s">
        <v>73</v>
      </c>
      <c r="U12" s="714" t="s">
        <v>75</v>
      </c>
      <c r="V12" s="346">
        <f>SUMIFS('Inhalation Exposure'!$I:$I,'Inhalation Exposure'!$C:$C,$H$4,'Inhalation Exposure'!$D:$D,$S12, 'Inhalation Exposure'!$E:$E, $T12)</f>
        <v>0</v>
      </c>
      <c r="W12" s="346">
        <f>SUMIFS('Inhalation Exposure'!$O:$O,'Inhalation Exposure'!$C:$C,$H$4,'Inhalation Exposure'!$D:$D,$S12, 'Inhalation Exposure'!$E:$E, $T12)</f>
        <v>0</v>
      </c>
      <c r="X12" s="346">
        <f>SUMIFS('Inhalation Exposure'!$Q:$Q,'Inhalation Exposure'!$C:$C,$H$4,'Inhalation Exposure'!$D:$D,$S12, 'Inhalation Exposure'!$E:$E, $T12)</f>
        <v>0</v>
      </c>
      <c r="Y12" s="346">
        <f>SUMIFS('Inhalation Exposure'!$S:$S,'Inhalation Exposure'!$C:$C,$H$4,'Inhalation Exposure'!$D:$D,$S12, 'Inhalation Exposure'!$E:$E, $T12)</f>
        <v>0</v>
      </c>
    </row>
    <row r="13" spans="1:25" ht="13.5" thickBot="1">
      <c r="H13" s="24" t="s">
        <v>74</v>
      </c>
      <c r="I13" s="55" t="s">
        <v>71</v>
      </c>
      <c r="J13" s="727"/>
      <c r="K13" s="348">
        <f>SUMIFS('Inhalation Exposure'!$I:$I,'Inhalation Exposure'!$C:$C,$H$4,'Inhalation Exposure'!$D:$D,$H13, 'Inhalation Exposure'!$E:$E, $I13)</f>
        <v>1.1440065827035162E-2</v>
      </c>
      <c r="L13" s="348">
        <f>SUMIFS('Inhalation Exposure'!$O:$O,'Inhalation Exposure'!$C:$C,$H$4,'Inhalation Exposure'!$D:$D,$H13, 'Inhalation Exposure'!$E:$E, $I13)</f>
        <v>5.7070623173418045E-3</v>
      </c>
      <c r="M13" s="348">
        <f>SUMIFS('Inhalation Exposure'!$Q:$Q,'Inhalation Exposure'!$C:$C,$H$4,'Inhalation Exposure'!$D:$D,$H13, 'Inhalation Exposure'!$E:$E, $I13)</f>
        <v>5.3303819900452727E-3</v>
      </c>
      <c r="N13" s="348">
        <f>SUMIFS('Inhalation Exposure'!$S:$S,'Inhalation Exposure'!$C:$C,$H$4,'Inhalation Exposure'!$D:$D,$H13, 'Inhalation Exposure'!$E:$E, $I13)</f>
        <v>1.3059435875610917E-3</v>
      </c>
      <c r="S13" s="24" t="s">
        <v>74</v>
      </c>
      <c r="T13" s="55" t="s">
        <v>73</v>
      </c>
      <c r="U13" s="715"/>
      <c r="V13" s="348">
        <f>SUMIFS('Inhalation Exposure'!$I:$I,'Inhalation Exposure'!$C:$C,$H$4,'Inhalation Exposure'!$D:$D,$S13, 'Inhalation Exposure'!$E:$E, $T13)</f>
        <v>0</v>
      </c>
      <c r="W13" s="348">
        <f>SUMIFS('Inhalation Exposure'!$O:$O,'Inhalation Exposure'!$C:$C,$H$4,'Inhalation Exposure'!$D:$D,$S13, 'Inhalation Exposure'!$E:$E, $T13)</f>
        <v>0</v>
      </c>
      <c r="X13" s="348">
        <f>SUMIFS('Inhalation Exposure'!$Q:$Q,'Inhalation Exposure'!$C:$C,$H$4,'Inhalation Exposure'!$D:$D,$S13, 'Inhalation Exposure'!$E:$E, $T13)</f>
        <v>0</v>
      </c>
      <c r="Y13" s="348">
        <f>SUMIFS('Inhalation Exposure'!$S:$S,'Inhalation Exposure'!$C:$C,$H$4,'Inhalation Exposure'!$D:$D,$S13, 'Inhalation Exposure'!$E:$E, $T13)</f>
        <v>0</v>
      </c>
    </row>
    <row r="14" spans="1:25">
      <c r="R14" s="747"/>
      <c r="S14" s="326"/>
      <c r="T14" s="326"/>
      <c r="U14" s="326"/>
      <c r="V14" s="326"/>
      <c r="W14" s="326"/>
    </row>
    <row r="15" spans="1:25">
      <c r="D15" s="60"/>
      <c r="H15" s="86"/>
      <c r="R15" s="747"/>
      <c r="S15" s="326"/>
      <c r="T15" s="326"/>
      <c r="U15" s="326"/>
      <c r="V15" s="326"/>
      <c r="W15" s="326"/>
    </row>
    <row r="16" spans="1:25" ht="15" customHeight="1">
      <c r="D16" s="60"/>
      <c r="H16" s="86"/>
      <c r="M16" s="286"/>
      <c r="R16" s="747"/>
      <c r="S16" s="326"/>
      <c r="T16" s="326"/>
      <c r="U16" s="326"/>
      <c r="V16" s="326"/>
      <c r="W16" s="326"/>
    </row>
    <row r="17" spans="2:27">
      <c r="D17" s="60"/>
      <c r="H17" s="86"/>
      <c r="R17" s="747"/>
      <c r="S17" s="326"/>
      <c r="T17" s="326"/>
      <c r="U17" s="326"/>
      <c r="V17" s="326"/>
      <c r="W17" s="326"/>
    </row>
    <row r="18" spans="2:27" s="25" customFormat="1">
      <c r="B18" s="593"/>
      <c r="C18" s="570"/>
      <c r="D18" s="570"/>
      <c r="E18" s="570"/>
      <c r="F18" s="570"/>
      <c r="G18" s="570"/>
      <c r="H18" s="26"/>
      <c r="I18" s="57"/>
      <c r="K18" s="26"/>
      <c r="L18" s="26"/>
      <c r="M18" s="26"/>
      <c r="N18" s="26"/>
      <c r="O18" s="26"/>
      <c r="P18" s="26"/>
      <c r="R18" s="570"/>
      <c r="S18" s="57"/>
      <c r="U18" s="26"/>
    </row>
    <row r="19" spans="2:27" s="25" customFormat="1" ht="36" customHeight="1" thickBot="1">
      <c r="B19" s="593"/>
      <c r="C19" s="57"/>
      <c r="D19" s="59"/>
      <c r="E19" s="59"/>
      <c r="F19" s="59"/>
      <c r="G19" s="95"/>
      <c r="H19" s="95" t="s">
        <v>299</v>
      </c>
      <c r="I19" s="57"/>
      <c r="K19" s="26"/>
      <c r="L19" s="716"/>
      <c r="M19" s="716"/>
      <c r="N19" s="595"/>
      <c r="O19" s="595"/>
      <c r="R19" s="95"/>
      <c r="S19" s="95" t="s">
        <v>300</v>
      </c>
      <c r="T19" s="57"/>
      <c r="V19" s="26"/>
      <c r="W19" s="716"/>
      <c r="X19" s="716"/>
      <c r="Y19" s="595"/>
      <c r="Z19" s="595"/>
    </row>
    <row r="20" spans="2:27" s="25" customFormat="1" ht="13.5" customHeight="1">
      <c r="C20" s="722" t="s">
        <v>301</v>
      </c>
      <c r="D20" s="722" t="s">
        <v>302</v>
      </c>
      <c r="E20" s="722"/>
      <c r="F20" s="722" t="s">
        <v>303</v>
      </c>
      <c r="G20" s="81"/>
      <c r="H20" s="738" t="s">
        <v>78</v>
      </c>
      <c r="I20" s="620" t="s">
        <v>57</v>
      </c>
      <c r="J20" s="642" t="s">
        <v>79</v>
      </c>
      <c r="K20" s="741" t="str">
        <f>_xlfn.CONCAT("Exposure Estimates: ",$I$4," MOE")</f>
        <v>Exposure Estimates: Worker MOE</v>
      </c>
      <c r="L20" s="742"/>
      <c r="M20" s="742"/>
      <c r="N20" s="742"/>
      <c r="O20" s="742"/>
      <c r="P20" s="743"/>
      <c r="Q20" s="279"/>
      <c r="R20" s="639"/>
      <c r="S20" s="616" t="s">
        <v>78</v>
      </c>
      <c r="T20" s="620" t="s">
        <v>57</v>
      </c>
      <c r="U20" s="642" t="s">
        <v>79</v>
      </c>
      <c r="V20" s="741" t="str">
        <f>_xlfn.CONCAT("Exposure Estimates: ",$I$4," MOE")</f>
        <v>Exposure Estimates: Worker MOE</v>
      </c>
      <c r="W20" s="742"/>
      <c r="X20" s="742"/>
      <c r="Y20" s="742"/>
      <c r="Z20" s="742"/>
      <c r="AA20" s="743"/>
    </row>
    <row r="21" spans="2:27" s="25" customFormat="1" ht="40.5" customHeight="1" thickBot="1">
      <c r="C21" s="723"/>
      <c r="D21" s="723"/>
      <c r="E21" s="723"/>
      <c r="F21" s="723"/>
      <c r="G21" s="82"/>
      <c r="H21" s="739"/>
      <c r="I21" s="621"/>
      <c r="J21" s="740"/>
      <c r="K21" s="577" t="s">
        <v>304</v>
      </c>
      <c r="L21" s="579" t="s">
        <v>305</v>
      </c>
      <c r="M21" s="579" t="s">
        <v>306</v>
      </c>
      <c r="N21" s="579" t="s">
        <v>307</v>
      </c>
      <c r="O21" s="579" t="s">
        <v>308</v>
      </c>
      <c r="P21" s="592" t="s">
        <v>309</v>
      </c>
      <c r="Q21" s="279"/>
      <c r="R21" s="639"/>
      <c r="S21" s="626"/>
      <c r="T21" s="621"/>
      <c r="U21" s="740"/>
      <c r="V21" s="577" t="s">
        <v>304</v>
      </c>
      <c r="W21" s="579" t="s">
        <v>305</v>
      </c>
      <c r="X21" s="579" t="s">
        <v>306</v>
      </c>
      <c r="Y21" s="579" t="s">
        <v>307</v>
      </c>
      <c r="Z21" s="579" t="s">
        <v>308</v>
      </c>
      <c r="AA21" s="592" t="s">
        <v>309</v>
      </c>
    </row>
    <row r="22" spans="2:27" s="25" customFormat="1" ht="20.25" customHeight="1">
      <c r="B22" s="717" t="s">
        <v>83</v>
      </c>
      <c r="C22" s="730" t="s">
        <v>310</v>
      </c>
      <c r="D22" s="765" t="s">
        <v>311</v>
      </c>
      <c r="E22" s="766"/>
      <c r="F22" s="732" t="s">
        <v>312</v>
      </c>
      <c r="G22" s="96"/>
      <c r="H22" s="744" t="s">
        <v>313</v>
      </c>
      <c r="I22" s="596" t="s">
        <v>72</v>
      </c>
      <c r="J22" s="110" t="s">
        <v>313</v>
      </c>
      <c r="K22" s="79" t="str">
        <f>IFERROR($H22/IF($I$4="Worker",$K$10,$K$11), "")</f>
        <v/>
      </c>
      <c r="L22" s="352" t="str">
        <f>IFERROR($K22/'List Values'!$E$17, "")</f>
        <v/>
      </c>
      <c r="M22" s="352" t="str">
        <f>IFERROR($K22/'List Values'!$E$18, "")</f>
        <v/>
      </c>
      <c r="N22" s="352" t="str">
        <f>IFERROR($K22/'List Values'!$E$19, "")</f>
        <v/>
      </c>
      <c r="O22" s="352" t="str">
        <f>IFERROR($K22/'List Values'!$E$20, "")</f>
        <v/>
      </c>
      <c r="P22" s="353" t="str">
        <f>IFERROR($K22/'List Values'!$E$21, "")</f>
        <v/>
      </c>
      <c r="Q22" s="279"/>
      <c r="R22" s="746"/>
      <c r="S22" s="748" t="s">
        <v>313</v>
      </c>
      <c r="T22" s="596" t="s">
        <v>72</v>
      </c>
      <c r="U22" s="110" t="s">
        <v>313</v>
      </c>
      <c r="V22" s="79" t="str">
        <f>IFERROR($S22/IF($I$4="Worker",$V$10,$V$11), "")</f>
        <v/>
      </c>
      <c r="W22" s="69" t="str">
        <f>IFERROR($V22/'List Values'!$E$17, "")</f>
        <v/>
      </c>
      <c r="X22" s="69" t="str">
        <f>IFERROR($V22/'List Values'!$E$18, "")</f>
        <v/>
      </c>
      <c r="Y22" s="69" t="str">
        <f>IFERROR($V22/'List Values'!$E$19, "")</f>
        <v/>
      </c>
      <c r="Z22" s="69" t="str">
        <f>IFERROR($V22/'List Values'!$E$20, "")</f>
        <v/>
      </c>
      <c r="AA22" s="80" t="str">
        <f>IFERROR($V22/'List Values'!$E$21, "")</f>
        <v/>
      </c>
    </row>
    <row r="23" spans="2:27" s="25" customFormat="1" ht="20.25" customHeight="1" thickBot="1">
      <c r="B23" s="717"/>
      <c r="C23" s="731"/>
      <c r="D23" s="767"/>
      <c r="E23" s="768"/>
      <c r="F23" s="733"/>
      <c r="G23" s="96"/>
      <c r="H23" s="745"/>
      <c r="I23" s="55" t="s">
        <v>75</v>
      </c>
      <c r="J23" s="111" t="s">
        <v>313</v>
      </c>
      <c r="K23" s="79" t="str">
        <f>IFERROR($H22/IF($I$4="Worker",$K$12,$K$13), "")</f>
        <v/>
      </c>
      <c r="L23" s="354" t="str">
        <f>IFERROR($K23/'List Values'!$E$17, "")</f>
        <v/>
      </c>
      <c r="M23" s="354" t="str">
        <f>IFERROR($K23/'List Values'!$E$18, "")</f>
        <v/>
      </c>
      <c r="N23" s="354" t="str">
        <f>IFERROR($K23/'List Values'!$E$19, "")</f>
        <v/>
      </c>
      <c r="O23" s="354" t="str">
        <f>IFERROR($K23/'List Values'!$E$20, "")</f>
        <v/>
      </c>
      <c r="P23" s="355" t="str">
        <f>IFERROR($K23/'List Values'!$E$21, "")</f>
        <v/>
      </c>
      <c r="Q23" s="279"/>
      <c r="R23" s="746"/>
      <c r="S23" s="749"/>
      <c r="T23" s="55" t="s">
        <v>75</v>
      </c>
      <c r="U23" s="111" t="s">
        <v>313</v>
      </c>
      <c r="V23" s="123" t="str">
        <f>IFERROR($S22/IF($I$4="Worker",$V$12,$V$13), "")</f>
        <v/>
      </c>
      <c r="W23" s="69" t="str">
        <f>IFERROR($V23/'List Values'!$E$17, "")</f>
        <v/>
      </c>
      <c r="X23" s="69" t="str">
        <f>IFERROR($V23/'List Values'!$E$18, "")</f>
        <v/>
      </c>
      <c r="Y23" s="69" t="str">
        <f>IFERROR($V23/'List Values'!$E$19, "")</f>
        <v/>
      </c>
      <c r="Z23" s="69" t="str">
        <f>IFERROR($V23/'List Values'!$E$20, "")</f>
        <v/>
      </c>
      <c r="AA23" s="80" t="str">
        <f>IFERROR($V23/'List Values'!$E$21, "")</f>
        <v/>
      </c>
    </row>
    <row r="24" spans="2:27" s="25" customFormat="1" ht="20.25" customHeight="1">
      <c r="B24" s="593" t="s">
        <v>87</v>
      </c>
      <c r="C24" s="730" t="s">
        <v>314</v>
      </c>
      <c r="D24" s="765" t="str">
        <f>INDEX('Health Data'!$D:$D, MATCH($B24, 'Health Data'!$F:$F, 0))</f>
        <v>Decreased fetal body weight</v>
      </c>
      <c r="E24" s="766"/>
      <c r="F24" s="732" t="str">
        <f>INDEX('Health Data'!$E:$E, MATCH($B24, 'Health Data'!$F:$F, 0))</f>
        <v>Hackett et al, 1987</v>
      </c>
      <c r="G24" s="96"/>
      <c r="H24" s="734">
        <f>INDEX('Health Data'!$G:$G,MATCH(B24,'Health Data'!$F:$F,0))</f>
        <v>2.5</v>
      </c>
      <c r="I24" s="596" t="s">
        <v>72</v>
      </c>
      <c r="J24" s="137">
        <f>INDEX('Health Data'!$H:$H,MATCH(B24,'Health Data'!$F:$F,0))</f>
        <v>30</v>
      </c>
      <c r="K24" s="112">
        <f>IFERROR($H24/IF($I$4="Worker",$L$10,$L$11), "")</f>
        <v>0.29662930935277221</v>
      </c>
      <c r="L24" s="354">
        <f>IFERROR($H24/(IF($I$4="Worker",$L$10,$L$11)/'List Values'!$E$17), "")</f>
        <v>2.9662930935277219</v>
      </c>
      <c r="M24" s="354">
        <f>IFERROR($H24/(IF($I$4="Worker",$L$10,$L$11)/'List Values'!$E$18), "")</f>
        <v>7.4157327338193051</v>
      </c>
      <c r="N24" s="354">
        <f>IFERROR($H24/(IF($I$4="Worker",$L$10,$L$11)/'List Values'!$E$19), "")</f>
        <v>14.83146546763861</v>
      </c>
      <c r="O24" s="354">
        <f>IFERROR($H24/(IF($I$4="Worker",$L$10,$L$11)/'List Values'!$E$20), "")</f>
        <v>296.62930935277222</v>
      </c>
      <c r="P24" s="354">
        <f>IFERROR($H24/(IF($I$4="Worker",$L$10,$L$11)/'List Values'!$E$21), "")</f>
        <v>2966.2930935277218</v>
      </c>
      <c r="Q24" s="279"/>
      <c r="R24" s="746"/>
      <c r="S24" s="757">
        <f>INDEX('Health Data'!$G:$G,MATCH(B24,'Health Data'!$F:$F,0))</f>
        <v>2.5</v>
      </c>
      <c r="T24" s="596" t="s">
        <v>72</v>
      </c>
      <c r="U24" s="137">
        <f>INDEX('Health Data'!$H:$H,MATCH(B24,'Health Data'!$F:$F,0))</f>
        <v>30</v>
      </c>
      <c r="V24" s="112" t="str">
        <f>IFERROR($S24/IF($I$4="Worker",$W$10,$W$11), "")</f>
        <v/>
      </c>
      <c r="W24" s="354" t="str">
        <f>IFERROR($S24/(IF($I$4="Worker",$W$10,$W$11)/'List Values'!$E$17), "")</f>
        <v/>
      </c>
      <c r="X24" s="354" t="str">
        <f>IFERROR($S24/(IF($I$4="Worker",$W$10,$W$11)/'List Values'!$E$18), "")</f>
        <v/>
      </c>
      <c r="Y24" s="354" t="str">
        <f>IFERROR($S24/(IF($I$4="Worker",$W$10,$W$11)/'List Values'!$E$19), "")</f>
        <v/>
      </c>
      <c r="Z24" s="354" t="str">
        <f>IFERROR($S24/(IF($I$4="Worker",$W$10,$W$11)/'List Values'!$E$20), "")</f>
        <v/>
      </c>
      <c r="AA24" s="354" t="str">
        <f>IFERROR($S24/(IF($I$4="Worker",$W$10,$W$11)/'List Values'!$E$21), "")</f>
        <v/>
      </c>
    </row>
    <row r="25" spans="2:27" s="25" customFormat="1" ht="20.25" customHeight="1" thickBot="1">
      <c r="B25" s="593"/>
      <c r="C25" s="771"/>
      <c r="D25" s="769"/>
      <c r="E25" s="770"/>
      <c r="F25" s="733"/>
      <c r="G25" s="96"/>
      <c r="H25" s="735"/>
      <c r="I25" s="55" t="s">
        <v>75</v>
      </c>
      <c r="J25" s="138">
        <f>INDEX('Health Data'!$H:$H,MATCH(B24,'Health Data'!$F:$F,0))</f>
        <v>30</v>
      </c>
      <c r="K25" s="136">
        <f>IFERROR($H24/IF($I$4="Worker",$L$12,$L$13), "")</f>
        <v>12.658379133227454</v>
      </c>
      <c r="L25" s="354">
        <f>IFERROR($H24/(IF($I$4="Worker",$L$12,$L$13)/'List Values'!$E$17), "")</f>
        <v>126.58379133227454</v>
      </c>
      <c r="M25" s="354">
        <f>IFERROR($H24/(IF($I$4="Worker",$L$12,$L$13)/'List Values'!$E$18), "")</f>
        <v>316.45947833068635</v>
      </c>
      <c r="N25" s="354">
        <f>IFERROR($H24/(IF($I$4="Worker",$L$12,$L$13)/'List Values'!$E$19), "")</f>
        <v>632.9189566613727</v>
      </c>
      <c r="O25" s="354">
        <f>IFERROR($H24/(IF($I$4="Worker",$L$12,$L$13)/'List Values'!$E$20), "")</f>
        <v>12658.379133227454</v>
      </c>
      <c r="P25" s="354">
        <f>IFERROR($H24/(IF($I$4="Worker",$L$12,$L$13)/'List Values'!$E$21), "")</f>
        <v>126583.79133227453</v>
      </c>
      <c r="Q25" s="279"/>
      <c r="R25" s="746"/>
      <c r="S25" s="758"/>
      <c r="T25" s="55" t="s">
        <v>75</v>
      </c>
      <c r="U25" s="138">
        <f>INDEX('Health Data'!$H:$H,MATCH(B24,'Health Data'!$F:$F,0))</f>
        <v>30</v>
      </c>
      <c r="V25" s="136" t="str">
        <f>IFERROR($S24/IF($I$4="Worker",$W$12,$W$13), "")</f>
        <v/>
      </c>
      <c r="W25" s="354" t="str">
        <f>IFERROR($S24/(IF($I$4="Worker",$W$12,$W$13)/'List Values'!$E$17), "")</f>
        <v/>
      </c>
      <c r="X25" s="354" t="str">
        <f>IFERROR($S24/(IF($I$4="Worker",$W$12,$W$13)/'List Values'!$E$18), "")</f>
        <v/>
      </c>
      <c r="Y25" s="354" t="str">
        <f>IFERROR($S24/(IF($I$4="Worker",$W$12,$W$13)/'List Values'!$E$19), "")</f>
        <v/>
      </c>
      <c r="Z25" s="354" t="str">
        <f>IFERROR($S24/(IF($I$4="Worker",$W$12,$W$13)/'List Values'!$E$20), "")</f>
        <v/>
      </c>
      <c r="AA25" s="354" t="str">
        <f>IFERROR($S24/(IF($I$4="Worker",$W$12,$W$13)/'List Values'!$E$21), "")</f>
        <v/>
      </c>
    </row>
    <row r="26" spans="2:27" s="25" customFormat="1" ht="20.25" customHeight="1">
      <c r="B26" s="717" t="s">
        <v>90</v>
      </c>
      <c r="C26" s="736" t="s">
        <v>315</v>
      </c>
      <c r="D26" s="765" t="str">
        <f>INDEX('Health Data'!$D:$D, MATCH($B26, 'Health Data'!$F:$F, 0))</f>
        <v>Decreased fetal body weight</v>
      </c>
      <c r="E26" s="766"/>
      <c r="F26" s="732" t="str">
        <f>INDEX('Health Data'!$E:$E, MATCH($B26, 'Health Data'!$F:$F, 0))</f>
        <v>Hackett et al, 1987</v>
      </c>
      <c r="G26" s="96"/>
      <c r="H26" s="734">
        <f>INDEX('Health Data'!$G:$G,MATCH(B26,'Health Data'!$F:$F,0))</f>
        <v>2.5</v>
      </c>
      <c r="I26" s="596" t="s">
        <v>72</v>
      </c>
      <c r="J26" s="137">
        <f>INDEX('Health Data'!$H:$H,MATCH(B26,'Health Data'!$F:$F,0))</f>
        <v>30</v>
      </c>
      <c r="K26" s="342">
        <f>IFERROR($H26/IF($I$4="Worker",$M$10,$M$11), "")</f>
        <v>0.31759111388036804</v>
      </c>
      <c r="L26" s="354">
        <f>IFERROR($H26/(IF($I$4="Worker",$M$10,$M$11)/'List Values'!$E$17), "")</f>
        <v>3.1759111388036807</v>
      </c>
      <c r="M26" s="354">
        <f>IFERROR($H26/(IF($I$4="Worker",$M$10,$M$11)/'List Values'!$E$18), "")</f>
        <v>7.9397778470092017</v>
      </c>
      <c r="N26" s="354">
        <f>IFERROR($H26/(IF($I$4="Worker",$M$10,$M$11)/'List Values'!$E$19), "")</f>
        <v>15.879555694018403</v>
      </c>
      <c r="O26" s="354">
        <f>IFERROR($H26/(IF($I$4="Worker",$M$10,$M$11)/'List Values'!$E$20), "")</f>
        <v>317.59111388036808</v>
      </c>
      <c r="P26" s="354">
        <f>IFERROR($H26/(IF($I$4="Worker",$M$10,$M$11)/'List Values'!$E$21), "")</f>
        <v>3175.9111388036804</v>
      </c>
      <c r="Q26" s="351"/>
      <c r="R26" s="746"/>
      <c r="S26" s="757">
        <f>INDEX('Health Data'!$G:$G,MATCH(B26,'Health Data'!$F:$F,0))</f>
        <v>2.5</v>
      </c>
      <c r="T26" s="596" t="s">
        <v>72</v>
      </c>
      <c r="U26" s="137">
        <f>INDEX('Health Data'!$H:$H,MATCH(B26,'Health Data'!$F:$F,0))</f>
        <v>30</v>
      </c>
      <c r="V26" s="342" t="str">
        <f>IFERROR($S26/IF($I$4="Worker",$X$10,$X$11), "")</f>
        <v/>
      </c>
      <c r="W26" s="354" t="str">
        <f>IFERROR($S26/(IF($I$4="Worker",$X$10,$X$11)/'List Values'!$E$17), "")</f>
        <v/>
      </c>
      <c r="X26" s="354" t="str">
        <f>IFERROR($S26/(IF($I$4="Worker",$X$10,$X$11)/'List Values'!$E$18), "")</f>
        <v/>
      </c>
      <c r="Y26" s="354" t="str">
        <f>IFERROR($S26/(IF($I$4="Worker",$X$10,$X$11)/'List Values'!$E$19), "")</f>
        <v/>
      </c>
      <c r="Z26" s="354" t="str">
        <f>IFERROR($S26/(IF($I$4="Worker",$X$10,$X$11)/'List Values'!$E$20), "")</f>
        <v/>
      </c>
      <c r="AA26" s="354" t="str">
        <f>IFERROR($S26/(IF($I$4="Worker",$X$10,$X$11)/'List Values'!$E$21), "")</f>
        <v/>
      </c>
    </row>
    <row r="27" spans="2:27" s="25" customFormat="1" ht="20.25" customHeight="1" thickBot="1">
      <c r="B27" s="717"/>
      <c r="C27" s="737"/>
      <c r="D27" s="769"/>
      <c r="E27" s="770"/>
      <c r="F27" s="756"/>
      <c r="G27" s="96"/>
      <c r="H27" s="735"/>
      <c r="I27" s="55" t="s">
        <v>75</v>
      </c>
      <c r="J27" s="138">
        <f>INDEX('Health Data'!$H:$H,MATCH(B26,'Health Data'!$F:$F,0))</f>
        <v>30</v>
      </c>
      <c r="K27" s="136">
        <f>IFERROR($H26/IF($I$4="Worker",$M$12,$M$13), "")</f>
        <v>13.552904591975528</v>
      </c>
      <c r="L27" s="354">
        <f>IFERROR($H26/(IF($I$4="Worker",$M$12,$M$13)/'List Values'!$E$17), "")</f>
        <v>135.52904591975528</v>
      </c>
      <c r="M27" s="354">
        <f>IFERROR($H26/(IF($I$4="Worker",$M$12,$M$13)/'List Values'!$E$18), "")</f>
        <v>338.82261479938819</v>
      </c>
      <c r="N27" s="354">
        <f>IFERROR($H26/(IF($I$4="Worker",$M$12,$M$13)/'List Values'!$E$19), "")</f>
        <v>677.64522959877638</v>
      </c>
      <c r="O27" s="354">
        <f>IFERROR($H26/(IF($I$4="Worker",$M$12,$M$13)/'List Values'!$E$20), "")</f>
        <v>13552.904591975526</v>
      </c>
      <c r="P27" s="354">
        <f>IFERROR($H26/(IF($I$4="Worker",$M$12,$M$13)/'List Values'!$E$21), "")</f>
        <v>135529.04591975527</v>
      </c>
      <c r="Q27" s="351"/>
      <c r="R27" s="746"/>
      <c r="S27" s="758"/>
      <c r="T27" s="55" t="s">
        <v>75</v>
      </c>
      <c r="U27" s="138">
        <f>INDEX('Health Data'!$H:$H,MATCH(B26,'Health Data'!$F:$F,0))</f>
        <v>30</v>
      </c>
      <c r="V27" s="136" t="str">
        <f>IFERROR($S26/IF($I$4="Worker",$X$12,$X$13), "")</f>
        <v/>
      </c>
      <c r="W27" s="354" t="str">
        <f>IFERROR($S26/(IF($I$4="Worker",$X$12,$X$13)/'List Values'!$E$17), "")</f>
        <v/>
      </c>
      <c r="X27" s="354" t="str">
        <f>IFERROR($S26/(IF($I$4="Worker",$X$12,$X$13)/'List Values'!$E$18), "")</f>
        <v/>
      </c>
      <c r="Y27" s="354" t="str">
        <f>IFERROR($S26/(IF($I$4="Worker",$X$12,$X$13)/'List Values'!$E$19), "")</f>
        <v/>
      </c>
      <c r="Z27" s="354" t="str">
        <f>IFERROR($S26/(IF($I$4="Worker",$X$12,$X$13)/'List Values'!$E$20), "")</f>
        <v/>
      </c>
      <c r="AA27" s="354" t="str">
        <f>IFERROR($S26/(IF($I$4="Worker",$X$12,$X$13)/'List Values'!$E$21), "")</f>
        <v/>
      </c>
    </row>
    <row r="28" spans="2:27" s="25" customFormat="1" ht="20.25" customHeight="1">
      <c r="B28" s="593"/>
      <c r="C28" s="356"/>
      <c r="D28"/>
      <c r="E28"/>
      <c r="F28"/>
      <c r="G28" s="259"/>
      <c r="H28" s="738" t="s">
        <v>316</v>
      </c>
      <c r="I28" s="620" t="s">
        <v>57</v>
      </c>
      <c r="J28" s="642" t="s">
        <v>79</v>
      </c>
      <c r="K28" s="741" t="str">
        <f>_xlfn.CONCAT("Exposure Estimates: ",$I$4," Cancer Risk")</f>
        <v>Exposure Estimates: Worker Cancer Risk</v>
      </c>
      <c r="L28" s="742"/>
      <c r="M28" s="742"/>
      <c r="N28" s="742"/>
      <c r="O28" s="742"/>
      <c r="P28" s="743"/>
      <c r="Q28" s="351"/>
      <c r="R28" s="639"/>
      <c r="S28" s="616" t="s">
        <v>316</v>
      </c>
      <c r="T28" s="620" t="s">
        <v>57</v>
      </c>
      <c r="U28" s="642" t="s">
        <v>79</v>
      </c>
      <c r="V28" s="741" t="str">
        <f>_xlfn.CONCAT("Exposure Estimates: ",$I$4," Cancer Risk")</f>
        <v>Exposure Estimates: Worker Cancer Risk</v>
      </c>
      <c r="W28" s="742"/>
      <c r="X28" s="742"/>
      <c r="Y28" s="742"/>
      <c r="Z28" s="742"/>
      <c r="AA28" s="743"/>
    </row>
    <row r="29" spans="2:27" s="25" customFormat="1" ht="28.5" customHeight="1" thickBot="1">
      <c r="B29" s="593"/>
      <c r="C29" s="356"/>
      <c r="D29"/>
      <c r="E29"/>
      <c r="F29"/>
      <c r="G29" s="259"/>
      <c r="H29" s="739"/>
      <c r="I29" s="621"/>
      <c r="J29" s="740"/>
      <c r="K29" s="577" t="s">
        <v>304</v>
      </c>
      <c r="L29" s="579" t="s">
        <v>305</v>
      </c>
      <c r="M29" s="579" t="s">
        <v>306</v>
      </c>
      <c r="N29" s="579" t="s">
        <v>307</v>
      </c>
      <c r="O29" s="579" t="s">
        <v>308</v>
      </c>
      <c r="P29" s="592" t="s">
        <v>309</v>
      </c>
      <c r="Q29" s="351"/>
      <c r="R29" s="639"/>
      <c r="S29" s="626"/>
      <c r="T29" s="621"/>
      <c r="U29" s="740"/>
      <c r="V29" s="577" t="s">
        <v>304</v>
      </c>
      <c r="W29" s="579" t="s">
        <v>305</v>
      </c>
      <c r="X29" s="579" t="s">
        <v>306</v>
      </c>
      <c r="Y29" s="579" t="s">
        <v>307</v>
      </c>
      <c r="Z29" s="579" t="s">
        <v>308</v>
      </c>
      <c r="AA29" s="592" t="s">
        <v>309</v>
      </c>
    </row>
    <row r="30" spans="2:27" s="25" customFormat="1" ht="27.75" customHeight="1" thickBot="1">
      <c r="B30" s="717" t="s">
        <v>98</v>
      </c>
      <c r="C30" s="761" t="s">
        <v>317</v>
      </c>
      <c r="D30" s="763" t="s">
        <v>124</v>
      </c>
      <c r="E30" s="752" t="str">
        <f>INDEX('Health Data'!$D:$D, MATCH($B30, 'Health Data'!$F:$F, 0))</f>
        <v>Increased leukemia and bladder cancer incidence</v>
      </c>
      <c r="F30" s="754" t="str">
        <f>INDEX('Health Data'!$E:$E, MATCH($B30, 'Health Data'!$F:$F, 0))</f>
        <v>Sathiakumar, 2021a, b</v>
      </c>
      <c r="G30" s="99"/>
      <c r="H30" s="643">
        <f>INDEX('Health Data'!$K:$K,MATCH(B30,'Health Data'!$F:$F,0))</f>
        <v>6.4400000000000004E-3</v>
      </c>
      <c r="I30" s="596" t="s">
        <v>72</v>
      </c>
      <c r="J30" s="70" t="s">
        <v>99</v>
      </c>
      <c r="K30" s="163">
        <f>IFERROR($H30*IF($I$4="Worker",$N$10,$N$11), "")</f>
        <v>1.6025881068171342E-2</v>
      </c>
      <c r="L30" s="164">
        <f>IFERROR($K30/'List Values'!$E$17, "")</f>
        <v>1.6025881068171342E-3</v>
      </c>
      <c r="M30" s="164">
        <f>IFERROR($K30/'List Values'!$E$18, "")</f>
        <v>6.4103524272685368E-4</v>
      </c>
      <c r="N30" s="164">
        <f>IFERROR($K30/'List Values'!$E$19, "")</f>
        <v>3.2051762136342684E-4</v>
      </c>
      <c r="O30" s="164">
        <f>IFERROR($K30/'List Values'!$E$20, "")</f>
        <v>1.6025881068171343E-5</v>
      </c>
      <c r="P30" s="165">
        <f>IFERROR($K30/'List Values'!$E$21, "")</f>
        <v>1.6025881068171341E-6</v>
      </c>
      <c r="Q30" s="279"/>
      <c r="R30" s="759"/>
      <c r="S30" s="750">
        <f>INDEX('Health Data'!$K:$K,MATCH(B30,'Health Data'!$F:$F,0))</f>
        <v>6.4400000000000004E-3</v>
      </c>
      <c r="T30" s="596" t="s">
        <v>72</v>
      </c>
      <c r="U30" s="70" t="s">
        <v>99</v>
      </c>
      <c r="V30" s="163">
        <f>IFERROR($S30*IF($I$4="Worker",$Y$10,$Y$11), "")</f>
        <v>0</v>
      </c>
      <c r="W30" s="164">
        <f>IFERROR($V30/'List Values'!$E$17, "")</f>
        <v>0</v>
      </c>
      <c r="X30" s="164">
        <f>IFERROR($V30/'List Values'!$E$18, "")</f>
        <v>0</v>
      </c>
      <c r="Y30" s="164">
        <f>IFERROR($V30/'List Values'!$E$19, "")</f>
        <v>0</v>
      </c>
      <c r="Z30" s="164">
        <f>IFERROR($V30/'List Values'!$E$20, "")</f>
        <v>0</v>
      </c>
      <c r="AA30" s="165">
        <f>IFERROR($V30/'List Values'!$E$21, "")</f>
        <v>0</v>
      </c>
    </row>
    <row r="31" spans="2:27" s="25" customFormat="1" ht="27.75" customHeight="1" thickBot="1">
      <c r="B31" s="717"/>
      <c r="C31" s="762"/>
      <c r="D31" s="764"/>
      <c r="E31" s="753"/>
      <c r="F31" s="755"/>
      <c r="G31" s="101"/>
      <c r="H31" s="644"/>
      <c r="I31" s="55" t="s">
        <v>75</v>
      </c>
      <c r="J31" s="252" t="s">
        <v>99</v>
      </c>
      <c r="K31" s="166">
        <f>IFERROR($H30*IF($I$4="Worker",$N$12,$N$13), "")</f>
        <v>2.9104462244465882E-4</v>
      </c>
      <c r="L31" s="167">
        <f>IFERROR($K31/'List Values'!$E$17, "")</f>
        <v>2.910446224446588E-5</v>
      </c>
      <c r="M31" s="167">
        <f>IFERROR($K31/'List Values'!$E$18, "")</f>
        <v>1.1641784897786352E-5</v>
      </c>
      <c r="N31" s="167">
        <f>IFERROR($K31/'List Values'!$E$19, "")</f>
        <v>5.8208924488931761E-6</v>
      </c>
      <c r="O31" s="167">
        <f>IFERROR($K31/'List Values'!$E$20, "")</f>
        <v>2.9104462244465881E-7</v>
      </c>
      <c r="P31" s="168">
        <f>IFERROR($K31/'List Values'!$E$21, "")</f>
        <v>2.910446224446588E-8</v>
      </c>
      <c r="Q31" s="279"/>
      <c r="R31" s="760"/>
      <c r="S31" s="751"/>
      <c r="T31" s="55" t="s">
        <v>75</v>
      </c>
      <c r="U31" s="252" t="s">
        <v>99</v>
      </c>
      <c r="V31" s="166">
        <f>IFERROR($S30*IF($I$4="Worker",$Y$12,$Y$13), "")</f>
        <v>0</v>
      </c>
      <c r="W31" s="167">
        <f>IFERROR($V31/'List Values'!$E$17, "")</f>
        <v>0</v>
      </c>
      <c r="X31" s="167">
        <f>IFERROR($V31/'List Values'!$E$18, "")</f>
        <v>0</v>
      </c>
      <c r="Y31" s="167">
        <f>IFERROR($V31/'List Values'!$E$19, "")</f>
        <v>0</v>
      </c>
      <c r="Z31" s="167">
        <f>IFERROR($V31/'List Values'!$E$20, "")</f>
        <v>0</v>
      </c>
      <c r="AA31" s="168">
        <f>IFERROR($V31/'List Values'!$E$21, "")</f>
        <v>0</v>
      </c>
    </row>
    <row r="32" spans="2:27" s="2" customFormat="1" ht="14.45"/>
    <row r="33" spans="1:18" s="2" customFormat="1" ht="14.45"/>
    <row r="34" spans="1:18" s="25" customFormat="1">
      <c r="B34" s="86"/>
      <c r="C34" s="60"/>
      <c r="D34" s="87"/>
      <c r="E34" s="60"/>
      <c r="F34" s="60"/>
      <c r="G34" s="85"/>
      <c r="H34" s="85"/>
      <c r="I34" s="85"/>
      <c r="J34" s="85"/>
      <c r="K34" s="85"/>
      <c r="L34" s="85"/>
      <c r="M34" s="85"/>
      <c r="O34" s="85"/>
      <c r="P34" s="85"/>
      <c r="Q34" s="85"/>
      <c r="R34" s="85"/>
    </row>
    <row r="35" spans="1:18" s="25" customFormat="1">
      <c r="B35" s="86"/>
      <c r="C35" s="60"/>
      <c r="D35" s="87"/>
      <c r="E35" s="60"/>
      <c r="F35" s="60"/>
      <c r="G35" s="85"/>
      <c r="H35" s="85"/>
      <c r="I35" s="85"/>
      <c r="J35" s="85"/>
      <c r="K35" s="85"/>
      <c r="L35" s="85"/>
      <c r="M35" s="85"/>
      <c r="N35" s="85"/>
      <c r="O35" s="85"/>
      <c r="P35" s="85"/>
      <c r="Q35" s="85"/>
      <c r="R35" s="85"/>
    </row>
    <row r="36" spans="1:18">
      <c r="A36" s="25"/>
    </row>
    <row r="42" spans="1:18">
      <c r="I42" s="25"/>
      <c r="J42" s="25"/>
      <c r="K42" s="25"/>
      <c r="L42" s="25"/>
      <c r="M42" s="25"/>
    </row>
    <row r="47" spans="1:18">
      <c r="O47" s="25"/>
      <c r="P47" s="25"/>
      <c r="Q47" s="25"/>
      <c r="R47" s="25"/>
    </row>
    <row r="48" spans="1:18">
      <c r="C48" s="57"/>
      <c r="D48" s="26"/>
      <c r="E48" s="57"/>
      <c r="F48" s="57"/>
      <c r="G48" s="25"/>
      <c r="H48" s="25"/>
    </row>
    <row r="50" spans="1:19">
      <c r="B50" s="593"/>
    </row>
    <row r="51" spans="1:19">
      <c r="B51" s="102"/>
    </row>
    <row r="52" spans="1:19">
      <c r="B52" s="102"/>
      <c r="I52" s="103"/>
      <c r="J52" s="103"/>
      <c r="K52" s="103"/>
      <c r="L52" s="103"/>
      <c r="M52" s="103"/>
      <c r="N52" s="25"/>
    </row>
    <row r="53" spans="1:19" s="25" customFormat="1">
      <c r="A53" s="85"/>
      <c r="B53" s="102"/>
      <c r="C53" s="60"/>
      <c r="D53" s="87"/>
      <c r="E53" s="60"/>
      <c r="F53" s="60"/>
      <c r="G53" s="85"/>
      <c r="H53" s="85"/>
      <c r="I53" s="103"/>
      <c r="J53" s="103"/>
      <c r="K53" s="103"/>
      <c r="L53" s="103"/>
      <c r="M53" s="103"/>
      <c r="N53" s="85"/>
      <c r="O53" s="85"/>
      <c r="P53" s="85"/>
      <c r="Q53" s="85"/>
      <c r="R53" s="85"/>
    </row>
    <row r="54" spans="1:19">
      <c r="A54" s="25"/>
      <c r="B54" s="102"/>
      <c r="I54" s="104"/>
      <c r="J54" s="104"/>
      <c r="K54" s="104"/>
      <c r="L54" s="104"/>
      <c r="M54" s="104"/>
    </row>
    <row r="55" spans="1:19">
      <c r="B55" s="102"/>
      <c r="I55" s="104"/>
      <c r="J55" s="104"/>
      <c r="K55" s="104"/>
      <c r="L55" s="104"/>
      <c r="M55" s="104"/>
    </row>
    <row r="56" spans="1:19">
      <c r="B56" s="102"/>
    </row>
    <row r="57" spans="1:19">
      <c r="B57" s="102"/>
      <c r="C57" s="105"/>
      <c r="D57" s="106"/>
      <c r="E57" s="105"/>
      <c r="R57" s="104"/>
      <c r="S57" s="104"/>
    </row>
    <row r="58" spans="1:19" ht="26.1">
      <c r="B58" s="102"/>
      <c r="E58" s="105"/>
      <c r="F58" s="103"/>
      <c r="G58" s="104"/>
      <c r="H58" s="126" t="s">
        <v>100</v>
      </c>
      <c r="I58" s="108" t="str">
        <f>I30</f>
        <v>High End</v>
      </c>
      <c r="J58" s="107" t="str">
        <f>I31</f>
        <v>Central Tendency</v>
      </c>
      <c r="R58" s="327"/>
      <c r="S58" s="94"/>
    </row>
    <row r="59" spans="1:19">
      <c r="H59" s="573" t="s">
        <v>304</v>
      </c>
      <c r="I59" s="109">
        <f>K30</f>
        <v>1.6025881068171342E-2</v>
      </c>
      <c r="J59" s="109">
        <f>K31</f>
        <v>2.9104462244465882E-4</v>
      </c>
      <c r="R59" s="328"/>
      <c r="S59" s="329"/>
    </row>
    <row r="60" spans="1:19">
      <c r="H60" s="573" t="s">
        <v>305</v>
      </c>
      <c r="I60" s="109">
        <f>L30</f>
        <v>1.6025881068171342E-3</v>
      </c>
      <c r="J60" s="109">
        <f>L31</f>
        <v>2.910446224446588E-5</v>
      </c>
      <c r="R60" s="328"/>
      <c r="S60" s="329"/>
    </row>
    <row r="61" spans="1:19">
      <c r="H61" s="573" t="s">
        <v>306</v>
      </c>
      <c r="I61" s="109">
        <f>M30</f>
        <v>6.4103524272685368E-4</v>
      </c>
      <c r="J61" s="109">
        <f>M31</f>
        <v>1.1641784897786352E-5</v>
      </c>
      <c r="R61" s="328"/>
      <c r="S61" s="329"/>
    </row>
    <row r="62" spans="1:19">
      <c r="A62" s="85" t="s">
        <v>318</v>
      </c>
      <c r="H62" s="573" t="s">
        <v>307</v>
      </c>
      <c r="I62" s="109">
        <f>N30</f>
        <v>3.2051762136342684E-4</v>
      </c>
      <c r="J62" s="109">
        <f>N31</f>
        <v>5.8208924488931761E-6</v>
      </c>
      <c r="R62" s="328"/>
      <c r="S62" s="329"/>
    </row>
    <row r="63" spans="1:19">
      <c r="H63" s="573" t="s">
        <v>308</v>
      </c>
      <c r="I63" s="109">
        <f>O30</f>
        <v>1.6025881068171343E-5</v>
      </c>
      <c r="J63" s="109">
        <f>O31</f>
        <v>2.9104462244465881E-7</v>
      </c>
      <c r="S63" s="594"/>
    </row>
    <row r="64" spans="1:19">
      <c r="H64" s="573" t="s">
        <v>309</v>
      </c>
      <c r="I64" s="109">
        <f>P30</f>
        <v>1.6025881068171341E-6</v>
      </c>
      <c r="J64" s="109">
        <f>P31</f>
        <v>2.910446224446588E-8</v>
      </c>
    </row>
  </sheetData>
  <sheetProtection sheet="1" formatCells="0" formatColumns="0" formatRows="0"/>
  <dataConsolidate link="1"/>
  <mergeCells count="65">
    <mergeCell ref="R24:R25"/>
    <mergeCell ref="S24:S25"/>
    <mergeCell ref="T28:T29"/>
    <mergeCell ref="U28:U29"/>
    <mergeCell ref="V28:AA28"/>
    <mergeCell ref="D22:E23"/>
    <mergeCell ref="D24:E25"/>
    <mergeCell ref="D26:E27"/>
    <mergeCell ref="C24:C25"/>
    <mergeCell ref="F24:F25"/>
    <mergeCell ref="B30:B31"/>
    <mergeCell ref="H30:H31"/>
    <mergeCell ref="R30:R31"/>
    <mergeCell ref="C30:C31"/>
    <mergeCell ref="D30:D31"/>
    <mergeCell ref="S30:S31"/>
    <mergeCell ref="E30:E31"/>
    <mergeCell ref="H26:H27"/>
    <mergeCell ref="R26:R27"/>
    <mergeCell ref="H28:H29"/>
    <mergeCell ref="R28:R29"/>
    <mergeCell ref="F30:F31"/>
    <mergeCell ref="I28:I29"/>
    <mergeCell ref="J28:J29"/>
    <mergeCell ref="F26:F27"/>
    <mergeCell ref="S28:S29"/>
    <mergeCell ref="K28:P28"/>
    <mergeCell ref="S26:S27"/>
    <mergeCell ref="S8:S9"/>
    <mergeCell ref="R16:R17"/>
    <mergeCell ref="R14:R15"/>
    <mergeCell ref="I8:I9"/>
    <mergeCell ref="S22:S23"/>
    <mergeCell ref="T20:T21"/>
    <mergeCell ref="U20:U21"/>
    <mergeCell ref="V20:AA20"/>
    <mergeCell ref="L19:M19"/>
    <mergeCell ref="H22:H23"/>
    <mergeCell ref="R22:R23"/>
    <mergeCell ref="I20:I21"/>
    <mergeCell ref="J20:J21"/>
    <mergeCell ref="R20:R21"/>
    <mergeCell ref="K20:P20"/>
    <mergeCell ref="S20:S21"/>
    <mergeCell ref="B26:B27"/>
    <mergeCell ref="I3:J3"/>
    <mergeCell ref="I4:J4"/>
    <mergeCell ref="F20:F21"/>
    <mergeCell ref="D20:E21"/>
    <mergeCell ref="C20:C21"/>
    <mergeCell ref="J10:J11"/>
    <mergeCell ref="J12:J13"/>
    <mergeCell ref="H8:H9"/>
    <mergeCell ref="J8:J9"/>
    <mergeCell ref="C22:C23"/>
    <mergeCell ref="F22:F23"/>
    <mergeCell ref="B22:B23"/>
    <mergeCell ref="H24:H25"/>
    <mergeCell ref="C26:C27"/>
    <mergeCell ref="H20:H21"/>
    <mergeCell ref="T8:T9"/>
    <mergeCell ref="U8:U9"/>
    <mergeCell ref="U10:U11"/>
    <mergeCell ref="U12:U13"/>
    <mergeCell ref="W19:X19"/>
  </mergeCells>
  <conditionalFormatting sqref="K10:N13">
    <cfRule type="cellIs" dxfId="64" priority="33" operator="equal">
      <formula>0</formula>
    </cfRule>
    <cfRule type="containsBlanks" dxfId="63" priority="34" stopIfTrue="1">
      <formula>LEN(TRIM(K10))=0</formula>
    </cfRule>
    <cfRule type="cellIs" dxfId="62" priority="35" operator="lessThan">
      <formula>0.1</formula>
    </cfRule>
    <cfRule type="cellIs" dxfId="61" priority="36" operator="between">
      <formula>0.1</formula>
      <formula>0.999</formula>
    </cfRule>
    <cfRule type="cellIs" dxfId="60" priority="37" operator="between">
      <formula>1</formula>
      <formula>9.999</formula>
    </cfRule>
    <cfRule type="cellIs" dxfId="59" priority="38" operator="between">
      <formula>10</formula>
      <formula>9999.999</formula>
    </cfRule>
    <cfRule type="expression" dxfId="58" priority="39">
      <formula>"&gt;=10000"</formula>
    </cfRule>
    <cfRule type="cellIs" dxfId="57" priority="40" operator="lessThan">
      <formula>0.01</formula>
    </cfRule>
    <cfRule type="cellIs" dxfId="56" priority="41" operator="between">
      <formula>0.01</formula>
      <formula>1</formula>
    </cfRule>
    <cfRule type="cellIs" dxfId="55" priority="42" operator="greaterThanOrEqual">
      <formula>1</formula>
    </cfRule>
  </conditionalFormatting>
  <conditionalFormatting sqref="K24:P27 V24:AA27 K30:P31 V30:AA31">
    <cfRule type="cellIs" dxfId="54" priority="164" operator="lessThan">
      <formula>0.01</formula>
    </cfRule>
    <cfRule type="cellIs" dxfId="53" priority="165" operator="between">
      <formula>0.01</formula>
      <formula>1</formula>
    </cfRule>
    <cfRule type="cellIs" dxfId="52" priority="166" operator="between">
      <formula>1</formula>
      <formula>9.999</formula>
    </cfRule>
    <cfRule type="cellIs" dxfId="51" priority="168" operator="between">
      <formula>10</formula>
      <formula>9999.999</formula>
    </cfRule>
    <cfRule type="cellIs" dxfId="50" priority="169" operator="greaterThan">
      <formula>100</formula>
    </cfRule>
  </conditionalFormatting>
  <conditionalFormatting sqref="K24:P27">
    <cfRule type="cellIs" dxfId="49" priority="173" operator="greaterThanOrEqual">
      <formula>$J24</formula>
    </cfRule>
    <cfRule type="cellIs" dxfId="48" priority="179" operator="lessThan">
      <formula>$J24</formula>
    </cfRule>
  </conditionalFormatting>
  <conditionalFormatting sqref="K30:P31 V30:AA31 V24:AA27 K24:P27">
    <cfRule type="containsBlanks" dxfId="47" priority="124" stopIfTrue="1">
      <formula>LEN(TRIM(K24))=0</formula>
    </cfRule>
  </conditionalFormatting>
  <conditionalFormatting sqref="K30:P31 V30:AA31">
    <cfRule type="cellIs" dxfId="46" priority="174" operator="greaterThanOrEqual">
      <formula>0.0001</formula>
    </cfRule>
    <cfRule type="cellIs" dxfId="45" priority="175" operator="between">
      <formula>0.00001</formula>
      <formula>0.0001</formula>
    </cfRule>
    <cfRule type="cellIs" dxfId="44" priority="178" operator="between">
      <formula>0.000001</formula>
      <formula>0.00001</formula>
    </cfRule>
  </conditionalFormatting>
  <conditionalFormatting sqref="K30:P31">
    <cfRule type="cellIs" dxfId="43" priority="4" operator="equal">
      <formula>0</formula>
    </cfRule>
  </conditionalFormatting>
  <conditionalFormatting sqref="L22:P23">
    <cfRule type="containsBlanks" dxfId="42" priority="6" stopIfTrue="1">
      <formula>LEN(TRIM(L22))=0</formula>
    </cfRule>
    <cfRule type="cellIs" dxfId="41" priority="7" operator="lessThan">
      <formula>0.01</formula>
    </cfRule>
    <cfRule type="cellIs" dxfId="40" priority="8" operator="between">
      <formula>0.01</formula>
      <formula>1</formula>
    </cfRule>
    <cfRule type="cellIs" dxfId="39" priority="9" operator="between">
      <formula>1</formula>
      <formula>9.999</formula>
    </cfRule>
    <cfRule type="cellIs" dxfId="38" priority="10" operator="between">
      <formula>10</formula>
      <formula>9999.999</formula>
    </cfRule>
    <cfRule type="cellIs" dxfId="37" priority="11" operator="greaterThan">
      <formula>100</formula>
    </cfRule>
    <cfRule type="cellIs" dxfId="36" priority="12" operator="greaterThanOrEqual">
      <formula>$J22</formula>
    </cfRule>
    <cfRule type="cellIs" dxfId="35" priority="13" operator="lessThan">
      <formula>$J22</formula>
    </cfRule>
  </conditionalFormatting>
  <conditionalFormatting sqref="S14:W17">
    <cfRule type="cellIs" dxfId="34" priority="144" operator="lessThan">
      <formula>0.1</formula>
    </cfRule>
    <cfRule type="cellIs" dxfId="33" priority="145" operator="between">
      <formula>0.1</formula>
      <formula>0.999</formula>
    </cfRule>
    <cfRule type="cellIs" dxfId="32" priority="146" operator="between">
      <formula>1</formula>
      <formula>10</formula>
    </cfRule>
    <cfRule type="cellIs" dxfId="31" priority="147" operator="greaterThan">
      <formula>10</formula>
    </cfRule>
    <cfRule type="cellIs" dxfId="30" priority="148" operator="greaterThan">
      <formula>10000</formula>
    </cfRule>
  </conditionalFormatting>
  <conditionalFormatting sqref="V10:Y13">
    <cfRule type="cellIs" dxfId="29" priority="23" operator="equal">
      <formula>0</formula>
    </cfRule>
    <cfRule type="containsBlanks" dxfId="28" priority="24" stopIfTrue="1">
      <formula>LEN(TRIM(V10))=0</formula>
    </cfRule>
    <cfRule type="cellIs" dxfId="27" priority="25" operator="lessThan">
      <formula>0.1</formula>
    </cfRule>
    <cfRule type="cellIs" dxfId="26" priority="26" operator="between">
      <formula>0.1</formula>
      <formula>0.999</formula>
    </cfRule>
    <cfRule type="cellIs" dxfId="25" priority="27" operator="between">
      <formula>1</formula>
      <formula>9.999</formula>
    </cfRule>
    <cfRule type="cellIs" dxfId="24" priority="28" operator="between">
      <formula>10</formula>
      <formula>9999.999</formula>
    </cfRule>
    <cfRule type="expression" dxfId="23" priority="29">
      <formula>"&gt;=10000"</formula>
    </cfRule>
    <cfRule type="cellIs" dxfId="22" priority="30" operator="lessThan">
      <formula>0.01</formula>
    </cfRule>
    <cfRule type="cellIs" dxfId="21" priority="31" operator="between">
      <formula>0.01</formula>
      <formula>1</formula>
    </cfRule>
    <cfRule type="cellIs" dxfId="20" priority="32" operator="greaterThanOrEqual">
      <formula>1</formula>
    </cfRule>
  </conditionalFormatting>
  <conditionalFormatting sqref="V22:AA23">
    <cfRule type="cellIs" dxfId="19" priority="5" operator="equal">
      <formula>0</formula>
    </cfRule>
  </conditionalFormatting>
  <conditionalFormatting sqref="V24:AA27">
    <cfRule type="cellIs" dxfId="18" priority="1" operator="greaterThanOrEqual">
      <formula>$J24</formula>
    </cfRule>
    <cfRule type="cellIs" dxfId="17" priority="2" operator="lessThan">
      <formula>$J24</formula>
    </cfRule>
  </conditionalFormatting>
  <conditionalFormatting sqref="V30:AA31">
    <cfRule type="cellIs" dxfId="16" priority="3" operator="equal">
      <formula>0</formula>
    </cfRule>
  </conditionalFormatting>
  <dataValidations count="1">
    <dataValidation allowBlank="1" showErrorMessage="1" sqref="K8:K9 H8:I8 H12:H13 V8:V9 S12:S13 S8:T8" xr:uid="{B6FDB558-C6DA-450F-B0A7-6A9F371395FE}"/>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B888423-487C-4515-BD78-F21A071FAC4A}">
          <x14:formula1>
            <xm:f>'List Values'!$H$2:$H$3</xm:f>
          </x14:formula1>
          <xm:sqref>I4</xm:sqref>
        </x14:dataValidation>
        <x14:dataValidation type="list" allowBlank="1" showInputMessage="1" showErrorMessage="1" xr:uid="{EEB43209-65D0-4ECD-98C8-2D730F6098A1}">
          <x14:formula1>
            <xm:f>'List Values'!$B$2:$B$57</xm:f>
          </x14:formula1>
          <xm:sqref>H4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9850F-DA4A-4D3D-97A6-3832AB231949}">
  <dimension ref="A1:R25"/>
  <sheetViews>
    <sheetView workbookViewId="0">
      <selection activeCell="C8" sqref="C8"/>
    </sheetView>
  </sheetViews>
  <sheetFormatPr defaultColWidth="8.7109375" defaultRowHeight="14.45"/>
  <cols>
    <col min="1" max="1" width="3.5703125" style="2" customWidth="1"/>
    <col min="2" max="2" width="24.5703125" style="2" customWidth="1"/>
    <col min="3" max="3" width="20.28515625" style="2" customWidth="1"/>
    <col min="4" max="4" width="30" style="2" customWidth="1"/>
    <col min="5" max="5" width="26.28515625" style="2" customWidth="1"/>
    <col min="6" max="6" width="8.7109375" style="2"/>
    <col min="7" max="7" width="18.7109375" style="2" customWidth="1"/>
    <col min="8" max="8" width="17.7109375" style="2" customWidth="1"/>
    <col min="9" max="9" width="18.7109375" style="2" customWidth="1"/>
    <col min="10" max="10" width="20.7109375" style="2" customWidth="1"/>
    <col min="11" max="11" width="16.7109375" style="2" customWidth="1"/>
    <col min="12" max="12" width="20.5703125" style="2" customWidth="1"/>
    <col min="13" max="13" width="14.28515625" style="2" customWidth="1"/>
    <col min="14" max="14" width="6.28515625" style="2" customWidth="1"/>
    <col min="15" max="15" width="20.5703125" style="2" customWidth="1"/>
    <col min="16" max="16" width="18" style="2" customWidth="1"/>
    <col min="17" max="17" width="20.7109375" style="2" bestFit="1" customWidth="1"/>
    <col min="18" max="18" width="14.7109375" style="2" customWidth="1"/>
    <col min="19" max="19" width="6.5703125" style="2" customWidth="1"/>
    <col min="20" max="16384" width="8.7109375" style="2"/>
  </cols>
  <sheetData>
    <row r="1" spans="1:17">
      <c r="A1" s="778"/>
      <c r="B1" s="778"/>
      <c r="C1" s="778"/>
      <c r="D1" s="778"/>
      <c r="E1" s="778"/>
      <c r="F1" s="778"/>
      <c r="G1" s="778"/>
      <c r="H1" s="778"/>
      <c r="I1" s="778"/>
      <c r="J1" s="778"/>
      <c r="K1" s="778"/>
      <c r="L1" s="778"/>
      <c r="M1" s="778"/>
      <c r="N1" s="778"/>
    </row>
    <row r="3" spans="1:17" ht="18.600000000000001">
      <c r="B3" s="1" t="s">
        <v>319</v>
      </c>
    </row>
    <row r="4" spans="1:17" ht="39" customHeight="1">
      <c r="B4" s="255" t="s">
        <v>320</v>
      </c>
      <c r="G4" s="788" t="s">
        <v>321</v>
      </c>
      <c r="H4" s="788"/>
      <c r="I4" s="788" t="s">
        <v>322</v>
      </c>
      <c r="J4" s="788"/>
      <c r="K4" s="40" t="s">
        <v>129</v>
      </c>
      <c r="L4" s="40" t="s">
        <v>322</v>
      </c>
    </row>
    <row r="5" spans="1:17">
      <c r="B5" s="3"/>
      <c r="C5" s="4"/>
      <c r="D5" s="5"/>
      <c r="E5" s="5"/>
      <c r="F5" s="5"/>
      <c r="G5" s="785" t="s">
        <v>323</v>
      </c>
      <c r="H5" s="786"/>
      <c r="I5" s="786"/>
      <c r="J5" s="787"/>
      <c r="K5" s="783" t="s">
        <v>324</v>
      </c>
      <c r="L5" s="784"/>
      <c r="O5" s="779" t="s">
        <v>325</v>
      </c>
      <c r="P5" s="780"/>
      <c r="Q5" s="781"/>
    </row>
    <row r="6" spans="1:17" ht="43.5">
      <c r="B6" s="50"/>
      <c r="C6" s="782" t="s">
        <v>302</v>
      </c>
      <c r="D6" s="782"/>
      <c r="E6" s="598" t="s">
        <v>303</v>
      </c>
      <c r="F6" s="598" t="s">
        <v>326</v>
      </c>
      <c r="G6" s="229" t="s">
        <v>78</v>
      </c>
      <c r="H6" s="230" t="s">
        <v>327</v>
      </c>
      <c r="I6" s="276" t="s">
        <v>328</v>
      </c>
      <c r="J6" s="230" t="s">
        <v>327</v>
      </c>
      <c r="K6" s="46" t="s">
        <v>329</v>
      </c>
      <c r="L6" s="277" t="s">
        <v>330</v>
      </c>
      <c r="O6" s="11"/>
      <c r="P6" s="12" t="s">
        <v>331</v>
      </c>
      <c r="Q6" s="10" t="s">
        <v>332</v>
      </c>
    </row>
    <row r="7" spans="1:17">
      <c r="B7" s="266" t="s">
        <v>311</v>
      </c>
      <c r="C7" s="128"/>
      <c r="D7" s="226"/>
      <c r="E7" s="226"/>
      <c r="F7" s="226"/>
      <c r="G7" s="253"/>
      <c r="H7" s="232"/>
      <c r="I7" s="257"/>
      <c r="J7" s="231"/>
      <c r="K7" s="129" t="s">
        <v>333</v>
      </c>
      <c r="L7" s="130" t="s">
        <v>333</v>
      </c>
      <c r="O7" s="6"/>
      <c r="P7" s="2" t="s">
        <v>72</v>
      </c>
      <c r="Q7" s="7">
        <f>0.000001</f>
        <v>9.9999999999999995E-7</v>
      </c>
    </row>
    <row r="8" spans="1:17" ht="27" customHeight="1">
      <c r="B8" s="127" t="s">
        <v>334</v>
      </c>
      <c r="C8" s="540" t="s">
        <v>335</v>
      </c>
      <c r="D8" s="226" t="s">
        <v>336</v>
      </c>
      <c r="E8" s="226" t="s">
        <v>337</v>
      </c>
      <c r="F8" s="226" t="s">
        <v>87</v>
      </c>
      <c r="G8" s="275">
        <v>2.5</v>
      </c>
      <c r="H8" s="258">
        <v>30</v>
      </c>
      <c r="I8" s="257"/>
      <c r="J8" s="231"/>
      <c r="K8" s="129" t="s">
        <v>333</v>
      </c>
      <c r="L8" s="130" t="s">
        <v>333</v>
      </c>
      <c r="O8" s="6"/>
      <c r="P8" s="2" t="s">
        <v>75</v>
      </c>
      <c r="Q8" s="7">
        <f>0.00001</f>
        <v>1.0000000000000001E-5</v>
      </c>
    </row>
    <row r="9" spans="1:17" ht="29.1">
      <c r="B9" s="127" t="s">
        <v>315</v>
      </c>
      <c r="C9" s="274" t="s">
        <v>335</v>
      </c>
      <c r="D9" s="226" t="s">
        <v>336</v>
      </c>
      <c r="E9" s="226" t="s">
        <v>337</v>
      </c>
      <c r="F9" s="226" t="s">
        <v>90</v>
      </c>
      <c r="G9" s="275">
        <v>2.5</v>
      </c>
      <c r="H9" s="232">
        <v>30</v>
      </c>
      <c r="I9" s="257"/>
      <c r="J9" s="248"/>
      <c r="K9" s="129" t="s">
        <v>333</v>
      </c>
      <c r="L9" s="130" t="s">
        <v>333</v>
      </c>
      <c r="O9" s="6"/>
      <c r="Q9" s="7"/>
    </row>
    <row r="10" spans="1:17" ht="30.75" customHeight="1">
      <c r="B10" s="267" t="s">
        <v>317</v>
      </c>
      <c r="C10" s="268" t="s">
        <v>124</v>
      </c>
      <c r="D10" s="269" t="s">
        <v>338</v>
      </c>
      <c r="E10" s="270" t="s">
        <v>339</v>
      </c>
      <c r="F10" s="270" t="s">
        <v>98</v>
      </c>
      <c r="G10" s="271" t="s">
        <v>333</v>
      </c>
      <c r="H10" s="272" t="s">
        <v>333</v>
      </c>
      <c r="I10" s="271" t="s">
        <v>333</v>
      </c>
      <c r="J10" s="272" t="s">
        <v>333</v>
      </c>
      <c r="K10" s="383">
        <v>6.4400000000000004E-3</v>
      </c>
      <c r="L10" s="273" t="s">
        <v>333</v>
      </c>
      <c r="M10" s="39"/>
      <c r="N10" s="125"/>
      <c r="O10" s="8"/>
      <c r="P10" s="9"/>
      <c r="Q10" s="141">
        <f>0.0001</f>
        <v>1E-4</v>
      </c>
    </row>
    <row r="11" spans="1:17">
      <c r="D11" s="15"/>
      <c r="M11" s="39"/>
    </row>
    <row r="12" spans="1:17" ht="48" customHeight="1">
      <c r="O12" s="47" t="s">
        <v>340</v>
      </c>
      <c r="P12" s="47"/>
      <c r="Q12" s="47"/>
    </row>
    <row r="13" spans="1:17">
      <c r="O13" s="777">
        <f>P15/P14</f>
        <v>0.45201103313638347</v>
      </c>
      <c r="P13" s="777"/>
      <c r="Q13" s="48" t="s">
        <v>341</v>
      </c>
    </row>
    <row r="14" spans="1:17">
      <c r="O14" s="224" t="s">
        <v>342</v>
      </c>
      <c r="P14" s="225">
        <v>54.0916</v>
      </c>
      <c r="Q14" s="48" t="s">
        <v>343</v>
      </c>
    </row>
    <row r="15" spans="1:17">
      <c r="O15" s="597" t="s">
        <v>344</v>
      </c>
      <c r="P15" s="225">
        <v>24.45</v>
      </c>
      <c r="Q15" s="48" t="s">
        <v>345</v>
      </c>
    </row>
    <row r="18" spans="15:18">
      <c r="O18" s="49" t="s">
        <v>346</v>
      </c>
      <c r="P18" s="49"/>
      <c r="Q18" s="49" t="s">
        <v>72</v>
      </c>
      <c r="R18" s="2" t="s">
        <v>75</v>
      </c>
    </row>
    <row r="19" spans="15:18">
      <c r="O19" s="775" t="s">
        <v>347</v>
      </c>
      <c r="P19" s="776"/>
      <c r="Q19" s="227">
        <v>1.3193188710426619E-3</v>
      </c>
      <c r="R19" s="227">
        <v>1.7541188791086573E-4</v>
      </c>
    </row>
    <row r="20" spans="15:18" ht="29.1">
      <c r="O20" s="773" t="s">
        <v>70</v>
      </c>
      <c r="P20" s="774"/>
      <c r="Q20" s="36" t="s">
        <v>72</v>
      </c>
      <c r="R20" s="36" t="s">
        <v>75</v>
      </c>
    </row>
    <row r="21" spans="15:18">
      <c r="O21" s="772" t="s">
        <v>348</v>
      </c>
      <c r="P21" s="772"/>
      <c r="Q21" s="772"/>
    </row>
    <row r="24" spans="15:18">
      <c r="O24" s="33" t="s">
        <v>347</v>
      </c>
      <c r="P24" s="34">
        <v>0</v>
      </c>
    </row>
    <row r="25" spans="15:18">
      <c r="O25" s="35" t="s">
        <v>70</v>
      </c>
      <c r="P25" s="36">
        <v>0</v>
      </c>
    </row>
  </sheetData>
  <sheetProtection sheet="1" objects="1" scenarios="1" formatCells="0" formatColumns="0" formatRows="0"/>
  <mergeCells count="11">
    <mergeCell ref="O21:Q21"/>
    <mergeCell ref="O20:P20"/>
    <mergeCell ref="O19:P19"/>
    <mergeCell ref="O13:P13"/>
    <mergeCell ref="A1:N1"/>
    <mergeCell ref="O5:Q5"/>
    <mergeCell ref="C6:D6"/>
    <mergeCell ref="K5:L5"/>
    <mergeCell ref="G5:J5"/>
    <mergeCell ref="G4:H4"/>
    <mergeCell ref="I4:J4"/>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A2FE1-502C-4675-9188-53376BECC752}">
  <dimension ref="B1:V164"/>
  <sheetViews>
    <sheetView zoomScaleNormal="100" workbookViewId="0">
      <pane xSplit="4" topLeftCell="E1" activePane="topRight" state="frozen"/>
      <selection pane="topRight" activeCell="S151" sqref="S151"/>
    </sheetView>
  </sheetViews>
  <sheetFormatPr defaultColWidth="9.28515625" defaultRowHeight="12.95"/>
  <cols>
    <col min="1" max="1" width="7.140625" style="19" customWidth="1"/>
    <col min="2" max="2" width="10.85546875" style="19" customWidth="1"/>
    <col min="3" max="3" width="53.28515625" style="19" customWidth="1"/>
    <col min="4" max="4" width="16.28515625" style="19" customWidth="1"/>
    <col min="5" max="5" width="29.28515625" style="19" customWidth="1"/>
    <col min="6" max="7" width="11.140625" style="19" customWidth="1"/>
    <col min="8" max="8" width="11.28515625" style="19" customWidth="1"/>
    <col min="9" max="11" width="12.42578125" style="19" customWidth="1"/>
    <col min="12" max="12" width="11.5703125" style="19" customWidth="1"/>
    <col min="13" max="15" width="11.28515625" style="19" customWidth="1"/>
    <col min="16" max="16" width="11.42578125" style="19" customWidth="1"/>
    <col min="17" max="17" width="13.42578125" style="19" customWidth="1"/>
    <col min="18" max="19" width="11.28515625" style="19" customWidth="1"/>
    <col min="20" max="21" width="11.5703125" style="19" customWidth="1"/>
    <col min="22" max="22" width="85.85546875" style="19" customWidth="1"/>
    <col min="23" max="16384" width="9.28515625" style="19"/>
  </cols>
  <sheetData>
    <row r="1" spans="2:22" ht="13.5" thickBot="1">
      <c r="C1" s="293" t="s">
        <v>349</v>
      </c>
      <c r="D1" s="294"/>
      <c r="E1" s="294"/>
      <c r="F1" s="294"/>
      <c r="G1" s="294"/>
      <c r="H1" s="294"/>
      <c r="I1" s="294"/>
      <c r="J1" s="294"/>
      <c r="K1" s="294"/>
      <c r="L1" s="294"/>
      <c r="M1" s="294"/>
      <c r="N1" s="294"/>
      <c r="O1" s="294"/>
      <c r="P1" s="294"/>
      <c r="Q1" s="294"/>
      <c r="R1" s="294"/>
      <c r="S1" s="294"/>
    </row>
    <row r="2" spans="2:22" ht="27" customHeight="1" thickBot="1">
      <c r="B2" s="805" t="s">
        <v>110</v>
      </c>
      <c r="C2" s="808" t="s">
        <v>49</v>
      </c>
      <c r="D2" s="801" t="s">
        <v>55</v>
      </c>
      <c r="E2" s="801" t="s">
        <v>56</v>
      </c>
      <c r="F2" s="811" t="s">
        <v>350</v>
      </c>
      <c r="G2" s="812"/>
      <c r="H2" s="800" t="s">
        <v>351</v>
      </c>
      <c r="I2" s="799"/>
      <c r="J2" s="797" t="s">
        <v>352</v>
      </c>
      <c r="K2" s="800"/>
      <c r="L2" s="797" t="s">
        <v>59</v>
      </c>
      <c r="M2" s="798"/>
      <c r="N2" s="797" t="s">
        <v>60</v>
      </c>
      <c r="O2" s="798"/>
      <c r="P2" s="799" t="s">
        <v>61</v>
      </c>
      <c r="Q2" s="799"/>
      <c r="R2" s="800" t="s">
        <v>62</v>
      </c>
      <c r="S2" s="799"/>
      <c r="T2" s="801" t="s">
        <v>353</v>
      </c>
      <c r="U2" s="801" t="s">
        <v>354</v>
      </c>
      <c r="V2" s="789" t="s">
        <v>355</v>
      </c>
    </row>
    <row r="3" spans="2:22" ht="14.1" customHeight="1" thickBot="1">
      <c r="B3" s="806"/>
      <c r="C3" s="808"/>
      <c r="D3" s="801"/>
      <c r="E3" s="803"/>
      <c r="F3" s="813"/>
      <c r="G3" s="814"/>
      <c r="H3" s="791" t="s">
        <v>356</v>
      </c>
      <c r="I3" s="791"/>
      <c r="J3" s="791" t="s">
        <v>357</v>
      </c>
      <c r="K3" s="792"/>
      <c r="L3" s="791" t="s">
        <v>358</v>
      </c>
      <c r="M3" s="792"/>
      <c r="N3" s="793" t="s">
        <v>296</v>
      </c>
      <c r="O3" s="794"/>
      <c r="P3" s="793" t="s">
        <v>296</v>
      </c>
      <c r="Q3" s="794"/>
      <c r="R3" s="795" t="s">
        <v>297</v>
      </c>
      <c r="S3" s="796"/>
      <c r="T3" s="801"/>
      <c r="U3" s="803"/>
      <c r="V3" s="789"/>
    </row>
    <row r="4" spans="2:22" ht="27" customHeight="1">
      <c r="B4" s="807"/>
      <c r="C4" s="809"/>
      <c r="D4" s="810"/>
      <c r="E4" s="804"/>
      <c r="F4" s="295" t="s">
        <v>135</v>
      </c>
      <c r="G4" s="295" t="s">
        <v>75</v>
      </c>
      <c r="H4" s="295" t="s">
        <v>135</v>
      </c>
      <c r="I4" s="295" t="s">
        <v>75</v>
      </c>
      <c r="J4" s="295" t="s">
        <v>135</v>
      </c>
      <c r="K4" s="296" t="s">
        <v>75</v>
      </c>
      <c r="L4" s="295" t="s">
        <v>135</v>
      </c>
      <c r="M4" s="297" t="s">
        <v>75</v>
      </c>
      <c r="N4" s="295" t="s">
        <v>135</v>
      </c>
      <c r="O4" s="295" t="s">
        <v>75</v>
      </c>
      <c r="P4" s="295" t="s">
        <v>135</v>
      </c>
      <c r="Q4" s="295" t="s">
        <v>75</v>
      </c>
      <c r="R4" s="295" t="s">
        <v>135</v>
      </c>
      <c r="S4" s="295" t="s">
        <v>75</v>
      </c>
      <c r="T4" s="802"/>
      <c r="U4" s="804"/>
      <c r="V4" s="790"/>
    </row>
    <row r="5" spans="2:22">
      <c r="B5" s="336" t="s">
        <v>128</v>
      </c>
      <c r="C5" s="331" t="s">
        <v>51</v>
      </c>
      <c r="D5" s="315" t="s">
        <v>70</v>
      </c>
      <c r="E5" s="436" t="s">
        <v>71</v>
      </c>
      <c r="F5" s="439">
        <v>250</v>
      </c>
      <c r="G5" s="445">
        <v>250</v>
      </c>
      <c r="H5" s="384">
        <v>0.43962918400000001</v>
      </c>
      <c r="I5" s="431">
        <v>5.5305900000000002E-3</v>
      </c>
      <c r="J5" s="488" t="s">
        <v>150</v>
      </c>
      <c r="K5" s="483" t="s">
        <v>150</v>
      </c>
      <c r="L5" s="434">
        <v>0.29906747210884355</v>
      </c>
      <c r="M5" s="408">
        <v>3.7623061224489798E-3</v>
      </c>
      <c r="N5" s="343">
        <v>0.21931614621315196</v>
      </c>
      <c r="O5" s="343">
        <v>2.7590244897959183E-3</v>
      </c>
      <c r="P5" s="344">
        <v>0.20484073432112601</v>
      </c>
      <c r="Q5" s="344">
        <v>2.5769220016773836E-3</v>
      </c>
      <c r="R5" s="447">
        <v>6.4756103107968768E-2</v>
      </c>
      <c r="S5" s="453">
        <v>6.31345890410959E-4</v>
      </c>
      <c r="T5" s="520">
        <v>455</v>
      </c>
      <c r="U5" s="537">
        <v>0</v>
      </c>
      <c r="V5" s="514" t="s">
        <v>359</v>
      </c>
    </row>
    <row r="6" spans="2:22" ht="26.1">
      <c r="B6" s="397" t="s">
        <v>136</v>
      </c>
      <c r="C6" s="331" t="s">
        <v>360</v>
      </c>
      <c r="D6" s="301" t="s">
        <v>70</v>
      </c>
      <c r="E6" s="437" t="s">
        <v>71</v>
      </c>
      <c r="F6" s="440">
        <v>5</v>
      </c>
      <c r="G6" s="446">
        <v>5</v>
      </c>
      <c r="H6" s="343">
        <v>0.78400000000000003</v>
      </c>
      <c r="I6" s="432">
        <v>0.37</v>
      </c>
      <c r="J6" s="489" t="s">
        <v>150</v>
      </c>
      <c r="K6" s="484" t="s">
        <v>150</v>
      </c>
      <c r="L6" s="434">
        <v>0.53333333333333344</v>
      </c>
      <c r="M6" s="408">
        <v>0.25170068027210885</v>
      </c>
      <c r="N6" s="343">
        <v>8.8888888888888892E-2</v>
      </c>
      <c r="O6" s="343">
        <v>4.195011337868481E-2</v>
      </c>
      <c r="P6" s="343">
        <v>7.3059360730593614E-3</v>
      </c>
      <c r="Q6" s="343">
        <v>3.4479545242754638E-3</v>
      </c>
      <c r="R6" s="432">
        <v>2.3096185005155399E-3</v>
      </c>
      <c r="S6" s="454">
        <v>8.4474885844748864E-4</v>
      </c>
      <c r="T6" s="525">
        <v>3</v>
      </c>
      <c r="U6" s="526">
        <v>0</v>
      </c>
      <c r="V6" s="527" t="s">
        <v>361</v>
      </c>
    </row>
    <row r="7" spans="2:22">
      <c r="B7" s="397" t="s">
        <v>165</v>
      </c>
      <c r="C7" s="331" t="s">
        <v>51</v>
      </c>
      <c r="D7" s="301" t="s">
        <v>74</v>
      </c>
      <c r="E7" s="437" t="s">
        <v>71</v>
      </c>
      <c r="F7" s="441">
        <v>250</v>
      </c>
      <c r="G7" s="399">
        <v>250</v>
      </c>
      <c r="H7" s="343">
        <v>2.0432645999999999E-2</v>
      </c>
      <c r="I7" s="432">
        <v>5.7846080000000001E-3</v>
      </c>
      <c r="J7" s="489" t="s">
        <v>150</v>
      </c>
      <c r="K7" s="484" t="s">
        <v>150</v>
      </c>
      <c r="L7" s="434">
        <v>1.389975918367347E-2</v>
      </c>
      <c r="M7" s="408">
        <v>3.9351074829931977E-3</v>
      </c>
      <c r="N7" s="343">
        <v>1.0193156734693877E-2</v>
      </c>
      <c r="O7" s="343">
        <v>2.8857454875283448E-3</v>
      </c>
      <c r="P7" s="343">
        <v>9.5203830025160745E-3</v>
      </c>
      <c r="Q7" s="343">
        <v>2.6952790979405464E-3</v>
      </c>
      <c r="R7" s="432">
        <v>3.0096694653115332E-3</v>
      </c>
      <c r="S7" s="454">
        <v>6.6034337899543386E-4</v>
      </c>
      <c r="T7" s="528">
        <v>39</v>
      </c>
      <c r="U7" s="407">
        <v>0</v>
      </c>
      <c r="V7" s="530" t="s">
        <v>362</v>
      </c>
    </row>
    <row r="8" spans="2:22">
      <c r="B8" s="397" t="s">
        <v>138</v>
      </c>
      <c r="C8" s="331" t="s">
        <v>363</v>
      </c>
      <c r="D8" s="301" t="s">
        <v>70</v>
      </c>
      <c r="E8" s="437" t="s">
        <v>71</v>
      </c>
      <c r="F8" s="442">
        <v>250</v>
      </c>
      <c r="G8" s="399">
        <v>250</v>
      </c>
      <c r="H8" s="343">
        <v>0.101531101</v>
      </c>
      <c r="I8" s="432">
        <v>2.6054600000000001E-4</v>
      </c>
      <c r="J8" s="489" t="s">
        <v>150</v>
      </c>
      <c r="K8" s="484" t="s">
        <v>150</v>
      </c>
      <c r="L8" s="434">
        <v>6.9068776190476189E-2</v>
      </c>
      <c r="M8" s="408">
        <v>1.7724217687074831E-4</v>
      </c>
      <c r="N8" s="343">
        <v>5.0650435873015869E-2</v>
      </c>
      <c r="O8" s="343">
        <v>1.2997759637188209E-4</v>
      </c>
      <c r="P8" s="343">
        <v>4.7307380952380948E-2</v>
      </c>
      <c r="Q8" s="343">
        <v>1.2139875128133446E-4</v>
      </c>
      <c r="R8" s="432">
        <v>1.4955236559139783E-2</v>
      </c>
      <c r="S8" s="454">
        <v>2.9742694063926941E-5</v>
      </c>
      <c r="T8" s="528">
        <v>313</v>
      </c>
      <c r="U8" s="407">
        <v>0</v>
      </c>
      <c r="V8" s="530" t="s">
        <v>362</v>
      </c>
    </row>
    <row r="9" spans="2:22" ht="26.1">
      <c r="B9" s="397" t="s">
        <v>140</v>
      </c>
      <c r="C9" s="331" t="s">
        <v>364</v>
      </c>
      <c r="D9" s="301" t="s">
        <v>70</v>
      </c>
      <c r="E9" s="437" t="s">
        <v>71</v>
      </c>
      <c r="F9" s="440">
        <v>5</v>
      </c>
      <c r="G9" s="400">
        <v>5</v>
      </c>
      <c r="H9" s="343">
        <v>0.13400000000000001</v>
      </c>
      <c r="I9" s="432">
        <v>0.13400000000000001</v>
      </c>
      <c r="J9" s="489" t="s">
        <v>150</v>
      </c>
      <c r="K9" s="484" t="s">
        <v>150</v>
      </c>
      <c r="L9" s="434">
        <v>9.1156462585034015E-2</v>
      </c>
      <c r="M9" s="408">
        <v>9.1156462585034015E-2</v>
      </c>
      <c r="N9" s="343">
        <v>1.5192743764172336E-2</v>
      </c>
      <c r="O9" s="343">
        <v>1.5192743764172336E-2</v>
      </c>
      <c r="P9" s="343">
        <v>1.2487186655484111E-3</v>
      </c>
      <c r="Q9" s="343">
        <v>1.2487186655484111E-3</v>
      </c>
      <c r="R9" s="432">
        <v>3.9475622330240094E-4</v>
      </c>
      <c r="S9" s="454">
        <v>3.0593607305936073E-4</v>
      </c>
      <c r="T9" s="528">
        <v>5</v>
      </c>
      <c r="U9" s="407">
        <v>0</v>
      </c>
      <c r="V9" s="530" t="s">
        <v>361</v>
      </c>
    </row>
    <row r="10" spans="2:22" ht="26.1">
      <c r="B10" s="397" t="s">
        <v>142</v>
      </c>
      <c r="C10" s="331" t="s">
        <v>365</v>
      </c>
      <c r="D10" s="301" t="s">
        <v>70</v>
      </c>
      <c r="E10" s="437" t="s">
        <v>71</v>
      </c>
      <c r="F10" s="440">
        <v>14</v>
      </c>
      <c r="G10" s="400">
        <v>14</v>
      </c>
      <c r="H10" s="343">
        <v>0.13900000000000001</v>
      </c>
      <c r="I10" s="432">
        <v>1.7000000000000001E-2</v>
      </c>
      <c r="J10" s="489" t="s">
        <v>150</v>
      </c>
      <c r="K10" s="484" t="s">
        <v>150</v>
      </c>
      <c r="L10" s="434">
        <v>9.4557823129251706E-2</v>
      </c>
      <c r="M10" s="408">
        <v>1.1564625850340137E-2</v>
      </c>
      <c r="N10" s="343">
        <v>4.4126984126984133E-2</v>
      </c>
      <c r="O10" s="343">
        <v>5.3968253968253973E-3</v>
      </c>
      <c r="P10" s="343">
        <v>3.6268754076973259E-3</v>
      </c>
      <c r="Q10" s="343">
        <v>4.4357469015003263E-4</v>
      </c>
      <c r="R10" s="432">
        <v>1.1465606127559287E-3</v>
      </c>
      <c r="S10" s="454">
        <v>1.08675799086758E-4</v>
      </c>
      <c r="T10" s="528">
        <v>4</v>
      </c>
      <c r="U10" s="407">
        <v>0</v>
      </c>
      <c r="V10" s="530" t="s">
        <v>361</v>
      </c>
    </row>
    <row r="11" spans="2:22">
      <c r="B11" s="397"/>
      <c r="C11" s="331" t="s">
        <v>363</v>
      </c>
      <c r="D11" s="301" t="s">
        <v>74</v>
      </c>
      <c r="E11" s="437" t="s">
        <v>71</v>
      </c>
      <c r="F11" s="441">
        <v>250</v>
      </c>
      <c r="G11" s="399">
        <v>250</v>
      </c>
      <c r="H11" s="343">
        <v>2.0432645999999999E-2</v>
      </c>
      <c r="I11" s="432">
        <v>5.7846080000000001E-3</v>
      </c>
      <c r="J11" s="490" t="s">
        <v>150</v>
      </c>
      <c r="K11" s="485" t="s">
        <v>150</v>
      </c>
      <c r="L11" s="434">
        <v>1.389975918367347E-2</v>
      </c>
      <c r="M11" s="408">
        <v>3.9351074829931977E-3</v>
      </c>
      <c r="N11" s="343">
        <v>1.0193156734693877E-2</v>
      </c>
      <c r="O11" s="343">
        <v>2.8857454875283448E-3</v>
      </c>
      <c r="P11" s="343">
        <v>9.5203830025160745E-3</v>
      </c>
      <c r="Q11" s="343">
        <v>2.6952790979405464E-3</v>
      </c>
      <c r="R11" s="432">
        <v>3.0096694653115332E-3</v>
      </c>
      <c r="S11" s="454">
        <v>6.6034337899543386E-4</v>
      </c>
      <c r="T11" s="528">
        <v>39</v>
      </c>
      <c r="U11" s="407">
        <v>0</v>
      </c>
      <c r="V11" s="530" t="s">
        <v>362</v>
      </c>
    </row>
    <row r="12" spans="2:22">
      <c r="B12" s="336" t="s">
        <v>144</v>
      </c>
      <c r="C12" s="331" t="s">
        <v>366</v>
      </c>
      <c r="D12" s="301" t="s">
        <v>70</v>
      </c>
      <c r="E12" s="437" t="s">
        <v>71</v>
      </c>
      <c r="F12" s="443">
        <v>250</v>
      </c>
      <c r="G12" s="316">
        <v>250</v>
      </c>
      <c r="H12" s="343">
        <v>0.23866243500000001</v>
      </c>
      <c r="I12" s="432">
        <v>6.8175329999999998E-3</v>
      </c>
      <c r="J12" s="319" t="s">
        <v>150</v>
      </c>
      <c r="K12" s="486" t="s">
        <v>150</v>
      </c>
      <c r="L12" s="434">
        <v>0.16235539795918369</v>
      </c>
      <c r="M12" s="408">
        <v>4.6377775510204082E-3</v>
      </c>
      <c r="N12" s="343">
        <v>0.11906062517006805</v>
      </c>
      <c r="O12" s="343">
        <v>3.4010368707482991E-3</v>
      </c>
      <c r="P12" s="343">
        <v>0.11120232736930388</v>
      </c>
      <c r="Q12" s="343">
        <v>3.1765599664523342E-3</v>
      </c>
      <c r="R12" s="432">
        <v>3.5154284136102519E-2</v>
      </c>
      <c r="S12" s="454">
        <v>7.7825719178082188E-4</v>
      </c>
      <c r="T12" s="528">
        <v>215</v>
      </c>
      <c r="U12" s="407">
        <v>0</v>
      </c>
      <c r="V12" s="530" t="s">
        <v>362</v>
      </c>
    </row>
    <row r="13" spans="2:22">
      <c r="B13" s="397"/>
      <c r="C13" s="331" t="s">
        <v>366</v>
      </c>
      <c r="D13" s="301" t="s">
        <v>74</v>
      </c>
      <c r="E13" s="437" t="s">
        <v>71</v>
      </c>
      <c r="F13" s="441">
        <v>250</v>
      </c>
      <c r="G13" s="399">
        <v>250</v>
      </c>
      <c r="H13" s="343">
        <v>2.0432645999999999E-2</v>
      </c>
      <c r="I13" s="432">
        <v>5.7846080000000001E-3</v>
      </c>
      <c r="J13" s="489" t="s">
        <v>150</v>
      </c>
      <c r="K13" s="484" t="s">
        <v>150</v>
      </c>
      <c r="L13" s="435">
        <v>1.389975918367347E-2</v>
      </c>
      <c r="M13" s="408">
        <v>3.9351074829931977E-3</v>
      </c>
      <c r="N13" s="343">
        <v>1.0193156734693877E-2</v>
      </c>
      <c r="O13" s="343">
        <v>2.8857454875283448E-3</v>
      </c>
      <c r="P13" s="343">
        <v>9.5203830025160745E-3</v>
      </c>
      <c r="Q13" s="343">
        <v>2.6952790979405464E-3</v>
      </c>
      <c r="R13" s="432">
        <v>3.0096694653115332E-3</v>
      </c>
      <c r="S13" s="454">
        <v>6.6034337899543386E-4</v>
      </c>
      <c r="T13" s="528">
        <v>39</v>
      </c>
      <c r="U13" s="407">
        <v>0</v>
      </c>
      <c r="V13" s="530" t="s">
        <v>362</v>
      </c>
    </row>
    <row r="14" spans="2:22">
      <c r="B14" s="397" t="s">
        <v>146</v>
      </c>
      <c r="C14" s="331" t="s">
        <v>367</v>
      </c>
      <c r="D14" s="301" t="s">
        <v>70</v>
      </c>
      <c r="E14" s="437" t="s">
        <v>71</v>
      </c>
      <c r="F14" s="442">
        <v>250</v>
      </c>
      <c r="G14" s="399">
        <v>250</v>
      </c>
      <c r="H14" s="343">
        <v>0.24781281999999999</v>
      </c>
      <c r="I14" s="432">
        <v>9.1642899999999996E-4</v>
      </c>
      <c r="J14" s="489" t="s">
        <v>150</v>
      </c>
      <c r="K14" s="484" t="s">
        <v>150</v>
      </c>
      <c r="L14" s="435">
        <v>0.16858014965986393</v>
      </c>
      <c r="M14" s="408">
        <v>6.2342108843537413E-4</v>
      </c>
      <c r="N14" s="343">
        <v>0.12362544308390024</v>
      </c>
      <c r="O14" s="343">
        <v>4.5717546485260773E-4</v>
      </c>
      <c r="P14" s="343">
        <v>0.11546585593141367</v>
      </c>
      <c r="Q14" s="343">
        <v>4.2700074550368089E-4</v>
      </c>
      <c r="R14" s="432">
        <v>3.6502109294446902E-2</v>
      </c>
      <c r="S14" s="454">
        <v>1.0461518264840182E-4</v>
      </c>
      <c r="T14" s="528">
        <v>222</v>
      </c>
      <c r="U14" s="407">
        <v>0</v>
      </c>
      <c r="V14" s="530" t="s">
        <v>362</v>
      </c>
    </row>
    <row r="15" spans="2:22" ht="26.1">
      <c r="B15" s="397" t="s">
        <v>148</v>
      </c>
      <c r="C15" s="331" t="s">
        <v>368</v>
      </c>
      <c r="D15" s="301" t="s">
        <v>70</v>
      </c>
      <c r="E15" s="437" t="s">
        <v>71</v>
      </c>
      <c r="F15" s="440">
        <v>14</v>
      </c>
      <c r="G15" s="400">
        <v>14</v>
      </c>
      <c r="H15" s="343">
        <v>1.2E-2</v>
      </c>
      <c r="I15" s="432">
        <v>8.0000000000000002E-3</v>
      </c>
      <c r="J15" s="489" t="s">
        <v>150</v>
      </c>
      <c r="K15" s="484" t="s">
        <v>150</v>
      </c>
      <c r="L15" s="435">
        <v>8.1632653061224497E-3</v>
      </c>
      <c r="M15" s="408">
        <v>5.4421768707482989E-3</v>
      </c>
      <c r="N15" s="343">
        <v>3.80952380952381E-3</v>
      </c>
      <c r="O15" s="343">
        <v>2.5396825396825397E-3</v>
      </c>
      <c r="P15" s="343">
        <v>3.1311154598825838E-4</v>
      </c>
      <c r="Q15" s="343">
        <v>2.0874103065883888E-4</v>
      </c>
      <c r="R15" s="432">
        <v>9.8983650022094579E-5</v>
      </c>
      <c r="S15" s="454">
        <v>5.1141552511415522E-5</v>
      </c>
      <c r="T15" s="528">
        <v>8</v>
      </c>
      <c r="U15" s="407">
        <v>0</v>
      </c>
      <c r="V15" s="530" t="s">
        <v>361</v>
      </c>
    </row>
    <row r="16" spans="2:22">
      <c r="B16" s="397"/>
      <c r="C16" s="331" t="s">
        <v>367</v>
      </c>
      <c r="D16" s="301" t="s">
        <v>74</v>
      </c>
      <c r="E16" s="437" t="s">
        <v>71</v>
      </c>
      <c r="F16" s="441">
        <v>250</v>
      </c>
      <c r="G16" s="399">
        <v>250</v>
      </c>
      <c r="H16" s="343">
        <v>2.0432645999999999E-2</v>
      </c>
      <c r="I16" s="432">
        <v>5.7846080000000001E-3</v>
      </c>
      <c r="J16" s="489" t="s">
        <v>150</v>
      </c>
      <c r="K16" s="484" t="s">
        <v>150</v>
      </c>
      <c r="L16" s="435">
        <v>1.389975918367347E-2</v>
      </c>
      <c r="M16" s="408">
        <v>3.9351074829931977E-3</v>
      </c>
      <c r="N16" s="343">
        <v>1.0193156734693877E-2</v>
      </c>
      <c r="O16" s="343">
        <v>2.8857454875283448E-3</v>
      </c>
      <c r="P16" s="343">
        <v>9.5203830025160745E-3</v>
      </c>
      <c r="Q16" s="343">
        <v>2.6952790979405464E-3</v>
      </c>
      <c r="R16" s="432">
        <v>3.0096694653115332E-3</v>
      </c>
      <c r="S16" s="454">
        <v>6.6034337899543386E-4</v>
      </c>
      <c r="T16" s="528">
        <v>39</v>
      </c>
      <c r="U16" s="407">
        <v>0</v>
      </c>
      <c r="V16" s="530" t="s">
        <v>362</v>
      </c>
    </row>
    <row r="17" spans="2:22">
      <c r="B17" s="397" t="s">
        <v>151</v>
      </c>
      <c r="C17" s="331" t="s">
        <v>369</v>
      </c>
      <c r="D17" s="301" t="s">
        <v>70</v>
      </c>
      <c r="E17" s="437" t="s">
        <v>71</v>
      </c>
      <c r="F17" s="442">
        <v>250</v>
      </c>
      <c r="G17" s="399">
        <v>250</v>
      </c>
      <c r="H17" s="343">
        <v>0.70315924699999999</v>
      </c>
      <c r="I17" s="432">
        <v>1.5045869E-2</v>
      </c>
      <c r="J17" s="489" t="s">
        <v>150</v>
      </c>
      <c r="K17" s="484" t="s">
        <v>150</v>
      </c>
      <c r="L17" s="435">
        <v>0.47833962380952377</v>
      </c>
      <c r="M17" s="408">
        <v>1.0235285034013605E-2</v>
      </c>
      <c r="N17" s="343">
        <v>0.35078239079365081</v>
      </c>
      <c r="O17" s="343">
        <v>7.5058756916099771E-3</v>
      </c>
      <c r="P17" s="343">
        <v>0.32762987932159165</v>
      </c>
      <c r="Q17" s="343">
        <v>7.0104692013791816E-3</v>
      </c>
      <c r="R17" s="432">
        <v>0.10357331668876123</v>
      </c>
      <c r="S17" s="454">
        <v>1.7175649543378995E-3</v>
      </c>
      <c r="T17" s="528">
        <v>354</v>
      </c>
      <c r="U17" s="407">
        <v>0</v>
      </c>
      <c r="V17" s="530" t="s">
        <v>362</v>
      </c>
    </row>
    <row r="18" spans="2:22" ht="27.95" customHeight="1">
      <c r="B18" s="397" t="s">
        <v>153</v>
      </c>
      <c r="C18" s="331" t="s">
        <v>370</v>
      </c>
      <c r="D18" s="301" t="s">
        <v>70</v>
      </c>
      <c r="E18" s="437" t="s">
        <v>71</v>
      </c>
      <c r="F18" s="440">
        <v>5</v>
      </c>
      <c r="G18" s="400">
        <v>5</v>
      </c>
      <c r="H18" s="343">
        <v>0.61899999999999999</v>
      </c>
      <c r="I18" s="432">
        <v>0.34100000000000003</v>
      </c>
      <c r="J18" s="489" t="s">
        <v>150</v>
      </c>
      <c r="K18" s="484" t="s">
        <v>150</v>
      </c>
      <c r="L18" s="435">
        <v>0.42108843537414969</v>
      </c>
      <c r="M18" s="408">
        <v>0.23197278911564628</v>
      </c>
      <c r="N18" s="343">
        <v>7.0181405895691606E-2</v>
      </c>
      <c r="O18" s="343">
        <v>3.8662131519274376E-2</v>
      </c>
      <c r="P18" s="343">
        <v>5.7683347311527347E-3</v>
      </c>
      <c r="Q18" s="343">
        <v>3.1777094399403601E-3</v>
      </c>
      <c r="R18" s="432">
        <v>1.8235380762998967E-3</v>
      </c>
      <c r="S18" s="454">
        <v>7.7853881278538821E-4</v>
      </c>
      <c r="T18" s="528">
        <v>2</v>
      </c>
      <c r="U18" s="407">
        <v>0</v>
      </c>
      <c r="V18" s="530" t="s">
        <v>361</v>
      </c>
    </row>
    <row r="19" spans="2:22" ht="27.95" customHeight="1">
      <c r="B19" s="397" t="s">
        <v>155</v>
      </c>
      <c r="C19" s="331" t="s">
        <v>371</v>
      </c>
      <c r="D19" s="301" t="s">
        <v>70</v>
      </c>
      <c r="E19" s="437" t="s">
        <v>71</v>
      </c>
      <c r="F19" s="440">
        <v>14</v>
      </c>
      <c r="G19" s="400">
        <v>14</v>
      </c>
      <c r="H19" s="343">
        <v>5.106852065</v>
      </c>
      <c r="I19" s="432">
        <v>1.6906626000000001E-2</v>
      </c>
      <c r="J19" s="489" t="s">
        <v>150</v>
      </c>
      <c r="K19" s="484" t="s">
        <v>150</v>
      </c>
      <c r="L19" s="435">
        <v>3.4740490238095236</v>
      </c>
      <c r="M19" s="408">
        <v>1.150110612244898E-2</v>
      </c>
      <c r="N19" s="343">
        <v>1.621222877777778</v>
      </c>
      <c r="O19" s="343">
        <v>5.3671828571428574E-3</v>
      </c>
      <c r="P19" s="343">
        <v>0.13325119543378994</v>
      </c>
      <c r="Q19" s="343">
        <v>4.4113831702544034E-4</v>
      </c>
      <c r="R19" s="432">
        <v>4.2124571459714245E-2</v>
      </c>
      <c r="S19" s="454">
        <v>1.0807888767123288E-4</v>
      </c>
      <c r="T19" s="528">
        <v>33</v>
      </c>
      <c r="U19" s="407">
        <v>0</v>
      </c>
      <c r="V19" s="530" t="s">
        <v>362</v>
      </c>
    </row>
    <row r="20" spans="2:22" ht="27.95" customHeight="1">
      <c r="B20" s="397"/>
      <c r="C20" s="331" t="s">
        <v>369</v>
      </c>
      <c r="D20" s="301" t="s">
        <v>74</v>
      </c>
      <c r="E20" s="437" t="s">
        <v>71</v>
      </c>
      <c r="F20" s="441">
        <v>250</v>
      </c>
      <c r="G20" s="399">
        <v>250</v>
      </c>
      <c r="H20" s="343">
        <v>2.0432645999999999E-2</v>
      </c>
      <c r="I20" s="432">
        <v>5.7846080000000001E-3</v>
      </c>
      <c r="J20" s="489" t="s">
        <v>150</v>
      </c>
      <c r="K20" s="484" t="s">
        <v>150</v>
      </c>
      <c r="L20" s="435">
        <v>1.389975918367347E-2</v>
      </c>
      <c r="M20" s="408">
        <v>3.9351074829931977E-3</v>
      </c>
      <c r="N20" s="343">
        <v>1.0193156734693877E-2</v>
      </c>
      <c r="O20" s="343">
        <v>2.8857454875283448E-3</v>
      </c>
      <c r="P20" s="343">
        <v>9.5203830025160745E-3</v>
      </c>
      <c r="Q20" s="343">
        <v>2.6952790979405464E-3</v>
      </c>
      <c r="R20" s="432">
        <v>3.0096694653115332E-3</v>
      </c>
      <c r="S20" s="454">
        <v>6.6034337899543386E-4</v>
      </c>
      <c r="T20" s="528">
        <v>39</v>
      </c>
      <c r="U20" s="407">
        <v>0</v>
      </c>
      <c r="V20" s="530" t="s">
        <v>362</v>
      </c>
    </row>
    <row r="21" spans="2:22">
      <c r="B21" s="397" t="s">
        <v>157</v>
      </c>
      <c r="C21" s="331" t="s">
        <v>372</v>
      </c>
      <c r="D21" s="301" t="s">
        <v>70</v>
      </c>
      <c r="E21" s="437" t="s">
        <v>71</v>
      </c>
      <c r="F21" s="442">
        <v>250</v>
      </c>
      <c r="G21" s="399">
        <v>250</v>
      </c>
      <c r="H21" s="343">
        <v>0.13325184900000001</v>
      </c>
      <c r="I21" s="432">
        <v>3.6151999999999999E-4</v>
      </c>
      <c r="J21" s="489" t="s">
        <v>150</v>
      </c>
      <c r="K21" s="484" t="s">
        <v>150</v>
      </c>
      <c r="L21" s="435">
        <v>9.0647516326530619E-2</v>
      </c>
      <c r="M21" s="408">
        <v>2.4593197278911566E-4</v>
      </c>
      <c r="N21" s="343">
        <v>6.6474845306122451E-2</v>
      </c>
      <c r="O21" s="343">
        <v>1.803501133786848E-4</v>
      </c>
      <c r="P21" s="343">
        <v>6.2087339949678501E-2</v>
      </c>
      <c r="Q21" s="343">
        <v>1.6844655670487373E-4</v>
      </c>
      <c r="R21" s="432">
        <v>1.962761069376933E-2</v>
      </c>
      <c r="S21" s="454">
        <v>4.1269406392694061E-5</v>
      </c>
      <c r="T21" s="528">
        <v>1952</v>
      </c>
      <c r="U21" s="407">
        <v>0</v>
      </c>
      <c r="V21" s="530" t="s">
        <v>362</v>
      </c>
    </row>
    <row r="22" spans="2:22" ht="26.1">
      <c r="B22" s="397" t="s">
        <v>159</v>
      </c>
      <c r="C22" s="331" t="s">
        <v>373</v>
      </c>
      <c r="D22" s="301" t="s">
        <v>70</v>
      </c>
      <c r="E22" s="437" t="s">
        <v>71</v>
      </c>
      <c r="F22" s="440">
        <v>5</v>
      </c>
      <c r="G22" s="400">
        <v>5</v>
      </c>
      <c r="H22" s="343">
        <v>0.13400000000000001</v>
      </c>
      <c r="I22" s="432">
        <v>3.2000000000000001E-2</v>
      </c>
      <c r="J22" s="489" t="s">
        <v>150</v>
      </c>
      <c r="K22" s="484" t="s">
        <v>150</v>
      </c>
      <c r="L22" s="435">
        <v>9.1156462585034015E-2</v>
      </c>
      <c r="M22" s="408">
        <v>2.1768707482993196E-2</v>
      </c>
      <c r="N22" s="343">
        <v>1.5192743764172336E-2</v>
      </c>
      <c r="O22" s="343">
        <v>3.6281179138321997E-3</v>
      </c>
      <c r="P22" s="343">
        <v>1.2487186655484111E-3</v>
      </c>
      <c r="Q22" s="343">
        <v>2.9820147236976982E-4</v>
      </c>
      <c r="R22" s="432">
        <v>3.9475622330240094E-4</v>
      </c>
      <c r="S22" s="454">
        <v>7.3059360730593609E-5</v>
      </c>
      <c r="T22" s="528">
        <v>38</v>
      </c>
      <c r="U22" s="407">
        <v>0</v>
      </c>
      <c r="V22" s="530" t="s">
        <v>361</v>
      </c>
    </row>
    <row r="23" spans="2:22">
      <c r="B23" s="397" t="s">
        <v>161</v>
      </c>
      <c r="C23" s="331" t="s">
        <v>374</v>
      </c>
      <c r="D23" s="301" t="s">
        <v>70</v>
      </c>
      <c r="E23" s="437" t="s">
        <v>71</v>
      </c>
      <c r="F23" s="440">
        <v>14</v>
      </c>
      <c r="G23" s="400">
        <v>14</v>
      </c>
      <c r="H23" s="343">
        <v>6.9571007000000004E-2</v>
      </c>
      <c r="I23" s="432">
        <v>2.0100000000000001E-5</v>
      </c>
      <c r="J23" s="489" t="s">
        <v>150</v>
      </c>
      <c r="K23" s="484" t="s">
        <v>150</v>
      </c>
      <c r="L23" s="435">
        <v>4.7327215646258511E-2</v>
      </c>
      <c r="M23" s="408">
        <v>1.3673469387755102E-5</v>
      </c>
      <c r="N23" s="343">
        <v>2.2086033968253971E-2</v>
      </c>
      <c r="O23" s="343">
        <v>6.380952380952381E-6</v>
      </c>
      <c r="P23" s="343">
        <v>1.8152904631441617E-3</v>
      </c>
      <c r="Q23" s="343">
        <v>5.244618395303327E-7</v>
      </c>
      <c r="R23" s="432">
        <v>5.7386601738105756E-4</v>
      </c>
      <c r="S23" s="454">
        <v>1.2849315068493151E-7</v>
      </c>
      <c r="T23" s="528">
        <v>1633</v>
      </c>
      <c r="U23" s="407">
        <v>0</v>
      </c>
      <c r="V23" s="530" t="s">
        <v>362</v>
      </c>
    </row>
    <row r="24" spans="2:22">
      <c r="B24" s="397"/>
      <c r="C24" s="331" t="s">
        <v>372</v>
      </c>
      <c r="D24" s="301" t="s">
        <v>74</v>
      </c>
      <c r="E24" s="437" t="s">
        <v>71</v>
      </c>
      <c r="F24" s="441">
        <v>250</v>
      </c>
      <c r="G24" s="399">
        <v>250</v>
      </c>
      <c r="H24" s="343">
        <v>2.0432645999999999E-2</v>
      </c>
      <c r="I24" s="432">
        <v>5.7846080000000001E-3</v>
      </c>
      <c r="J24" s="489" t="s">
        <v>150</v>
      </c>
      <c r="K24" s="484" t="s">
        <v>150</v>
      </c>
      <c r="L24" s="435">
        <v>1.389975918367347E-2</v>
      </c>
      <c r="M24" s="408">
        <v>3.9351074829931977E-3</v>
      </c>
      <c r="N24" s="343">
        <v>1.0193156734693877E-2</v>
      </c>
      <c r="O24" s="343">
        <v>2.8857454875283448E-3</v>
      </c>
      <c r="P24" s="343">
        <v>9.5203830025160745E-3</v>
      </c>
      <c r="Q24" s="343">
        <v>2.6952790979405464E-3</v>
      </c>
      <c r="R24" s="432">
        <v>3.0096694653115332E-3</v>
      </c>
      <c r="S24" s="454">
        <v>6.6034337899543386E-4</v>
      </c>
      <c r="T24" s="528">
        <v>39</v>
      </c>
      <c r="U24" s="407">
        <v>0</v>
      </c>
      <c r="V24" s="530" t="s">
        <v>362</v>
      </c>
    </row>
    <row r="25" spans="2:22">
      <c r="B25" s="397" t="s">
        <v>163</v>
      </c>
      <c r="C25" s="331" t="s">
        <v>375</v>
      </c>
      <c r="D25" s="301" t="s">
        <v>70</v>
      </c>
      <c r="E25" s="437" t="s">
        <v>71</v>
      </c>
      <c r="F25" s="442">
        <v>250</v>
      </c>
      <c r="G25" s="398">
        <v>250</v>
      </c>
      <c r="H25" s="343">
        <v>0.48573529700000001</v>
      </c>
      <c r="I25" s="432">
        <v>1.6556959999999999E-2</v>
      </c>
      <c r="J25" s="489" t="s">
        <v>150</v>
      </c>
      <c r="K25" s="484" t="s">
        <v>150</v>
      </c>
      <c r="L25" s="435">
        <v>0.33043217482993198</v>
      </c>
      <c r="M25" s="408">
        <v>1.1263238095238095E-2</v>
      </c>
      <c r="N25" s="343">
        <v>0.24231692820861678</v>
      </c>
      <c r="O25" s="343">
        <v>8.259707936507937E-3</v>
      </c>
      <c r="P25" s="343">
        <v>0.22632340741776164</v>
      </c>
      <c r="Q25" s="343">
        <v>7.7145466405740383E-3</v>
      </c>
      <c r="R25" s="432">
        <v>7.1547399764324643E-2</v>
      </c>
      <c r="S25" s="454">
        <v>1.8900639269406392E-3</v>
      </c>
      <c r="T25" s="528">
        <v>21</v>
      </c>
      <c r="U25" s="407">
        <v>0</v>
      </c>
      <c r="V25" s="530" t="s">
        <v>362</v>
      </c>
    </row>
    <row r="26" spans="2:22">
      <c r="B26" s="401"/>
      <c r="C26" s="402" t="s">
        <v>375</v>
      </c>
      <c r="D26" s="318" t="s">
        <v>74</v>
      </c>
      <c r="E26" s="438" t="s">
        <v>71</v>
      </c>
      <c r="F26" s="444">
        <v>250</v>
      </c>
      <c r="G26" s="403">
        <v>250</v>
      </c>
      <c r="H26" s="345">
        <v>2.0432645999999999E-2</v>
      </c>
      <c r="I26" s="433">
        <v>5.7846080000000001E-3</v>
      </c>
      <c r="J26" s="386" t="s">
        <v>150</v>
      </c>
      <c r="K26" s="487" t="s">
        <v>150</v>
      </c>
      <c r="L26" s="417">
        <v>1.389975918367347E-2</v>
      </c>
      <c r="M26" s="373">
        <v>3.9351074829931977E-3</v>
      </c>
      <c r="N26" s="373">
        <v>1.0193156734693877E-2</v>
      </c>
      <c r="O26" s="373">
        <v>2.8857454875283448E-3</v>
      </c>
      <c r="P26" s="373">
        <v>9.5203830025160745E-3</v>
      </c>
      <c r="Q26" s="373">
        <v>2.6952790979405464E-3</v>
      </c>
      <c r="R26" s="448">
        <v>3.0096694653115332E-3</v>
      </c>
      <c r="S26" s="455">
        <v>6.6034337899543386E-4</v>
      </c>
      <c r="T26" s="320">
        <v>39</v>
      </c>
      <c r="U26" s="299">
        <v>0</v>
      </c>
      <c r="V26" s="309" t="s">
        <v>362</v>
      </c>
    </row>
    <row r="27" spans="2:22">
      <c r="B27" s="397" t="s">
        <v>166</v>
      </c>
      <c r="C27" s="331" t="s">
        <v>51</v>
      </c>
      <c r="D27" s="315" t="s">
        <v>70</v>
      </c>
      <c r="E27" s="436" t="s">
        <v>73</v>
      </c>
      <c r="F27" s="441">
        <v>167</v>
      </c>
      <c r="G27" s="398">
        <v>167</v>
      </c>
      <c r="H27" s="384">
        <v>0.43962918400000001</v>
      </c>
      <c r="I27" s="384">
        <v>5.5305900000000002E-3</v>
      </c>
      <c r="J27" s="344" t="s">
        <v>150</v>
      </c>
      <c r="K27" s="344" t="s">
        <v>150</v>
      </c>
      <c r="L27" s="378">
        <v>0.44860120816326532</v>
      </c>
      <c r="M27" s="378">
        <v>5.6434591836734688E-3</v>
      </c>
      <c r="N27" s="378">
        <v>0.32897421931972792</v>
      </c>
      <c r="O27" s="378">
        <v>4.1385367346938777E-3</v>
      </c>
      <c r="P27" s="378">
        <v>0.20525041578976796</v>
      </c>
      <c r="Q27" s="378">
        <v>2.5820758456807378E-3</v>
      </c>
      <c r="R27" s="449">
        <v>6.4885615314184714E-2</v>
      </c>
      <c r="S27" s="456">
        <v>6.3260858219178079E-4</v>
      </c>
      <c r="T27" s="418">
        <v>455</v>
      </c>
      <c r="U27" s="393">
        <v>0</v>
      </c>
      <c r="V27" s="375" t="s">
        <v>359</v>
      </c>
    </row>
    <row r="28" spans="2:22" ht="26.1">
      <c r="B28" s="397" t="s">
        <v>169</v>
      </c>
      <c r="C28" s="331" t="s">
        <v>360</v>
      </c>
      <c r="D28" s="301" t="s">
        <v>70</v>
      </c>
      <c r="E28" s="437" t="s">
        <v>73</v>
      </c>
      <c r="F28" s="440">
        <v>5</v>
      </c>
      <c r="G28" s="400">
        <v>5</v>
      </c>
      <c r="H28" s="343">
        <v>0.78400000000000003</v>
      </c>
      <c r="I28" s="343">
        <v>0.37</v>
      </c>
      <c r="J28" s="343" t="s">
        <v>150</v>
      </c>
      <c r="K28" s="343" t="s">
        <v>150</v>
      </c>
      <c r="L28" s="343">
        <v>0.80000000000000016</v>
      </c>
      <c r="M28" s="343">
        <v>0.37755102040816318</v>
      </c>
      <c r="N28" s="343">
        <v>0.13333333333333336</v>
      </c>
      <c r="O28" s="343">
        <v>6.2925170068027197E-2</v>
      </c>
      <c r="P28" s="343">
        <v>1.0958904109589045E-2</v>
      </c>
      <c r="Q28" s="343">
        <v>5.1719317864131944E-3</v>
      </c>
      <c r="R28" s="432">
        <v>3.4644277507733102E-3</v>
      </c>
      <c r="S28" s="454">
        <v>1.2671232876712325E-3</v>
      </c>
      <c r="T28" s="528">
        <v>3</v>
      </c>
      <c r="U28" s="407">
        <v>0</v>
      </c>
      <c r="V28" s="530" t="s">
        <v>361</v>
      </c>
    </row>
    <row r="29" spans="2:22">
      <c r="B29" s="397" t="s">
        <v>183</v>
      </c>
      <c r="C29" s="331" t="s">
        <v>51</v>
      </c>
      <c r="D29" s="301" t="s">
        <v>74</v>
      </c>
      <c r="E29" s="437" t="s">
        <v>73</v>
      </c>
      <c r="F29" s="441">
        <v>167</v>
      </c>
      <c r="G29" s="398">
        <v>167</v>
      </c>
      <c r="H29" s="343">
        <v>2.0432645999999999E-2</v>
      </c>
      <c r="I29" s="343">
        <v>5.7846080000000001E-3</v>
      </c>
      <c r="J29" s="343" t="s">
        <v>150</v>
      </c>
      <c r="K29" s="343" t="s">
        <v>150</v>
      </c>
      <c r="L29" s="343">
        <v>2.0849638775510205E-2</v>
      </c>
      <c r="M29" s="343">
        <v>5.9026612244897966E-3</v>
      </c>
      <c r="N29" s="343">
        <v>1.5289735102040814E-2</v>
      </c>
      <c r="O29" s="343">
        <v>4.3286182312925175E-3</v>
      </c>
      <c r="P29" s="343">
        <v>9.5394237685211061E-3</v>
      </c>
      <c r="Q29" s="343">
        <v>2.7006696561364275E-3</v>
      </c>
      <c r="R29" s="432">
        <v>3.0156888042421563E-3</v>
      </c>
      <c r="S29" s="454">
        <v>6.6166406575342469E-4</v>
      </c>
      <c r="T29" s="528">
        <v>39</v>
      </c>
      <c r="U29" s="407">
        <v>0</v>
      </c>
      <c r="V29" s="529" t="s">
        <v>362</v>
      </c>
    </row>
    <row r="30" spans="2:22">
      <c r="B30" s="397" t="s">
        <v>170</v>
      </c>
      <c r="C30" s="331" t="s">
        <v>363</v>
      </c>
      <c r="D30" s="301" t="s">
        <v>70</v>
      </c>
      <c r="E30" s="437" t="s">
        <v>73</v>
      </c>
      <c r="F30" s="442">
        <v>167</v>
      </c>
      <c r="G30" s="399">
        <v>167</v>
      </c>
      <c r="H30" s="343">
        <v>0.101531101</v>
      </c>
      <c r="I30" s="343">
        <v>2.6054600000000001E-4</v>
      </c>
      <c r="J30" s="343" t="s">
        <v>150</v>
      </c>
      <c r="K30" s="343" t="s">
        <v>150</v>
      </c>
      <c r="L30" s="343">
        <v>0.10360316428571428</v>
      </c>
      <c r="M30" s="343">
        <v>2.6586326530612247E-4</v>
      </c>
      <c r="N30" s="343">
        <v>7.5975653809523813E-2</v>
      </c>
      <c r="O30" s="343">
        <v>1.9496639455782316E-4</v>
      </c>
      <c r="P30" s="343">
        <v>4.7401995714285709E-2</v>
      </c>
      <c r="Q30" s="343">
        <v>1.2164154878389713E-4</v>
      </c>
      <c r="R30" s="432">
        <v>1.4985147032258063E-2</v>
      </c>
      <c r="S30" s="454">
        <v>2.9802179452054796E-5</v>
      </c>
      <c r="T30" s="528">
        <v>313</v>
      </c>
      <c r="U30" s="407">
        <v>0</v>
      </c>
      <c r="V30" s="529" t="s">
        <v>362</v>
      </c>
    </row>
    <row r="31" spans="2:22" ht="26.1">
      <c r="B31" s="397" t="s">
        <v>171</v>
      </c>
      <c r="C31" s="331" t="s">
        <v>364</v>
      </c>
      <c r="D31" s="301" t="s">
        <v>70</v>
      </c>
      <c r="E31" s="437" t="s">
        <v>73</v>
      </c>
      <c r="F31" s="440">
        <v>5</v>
      </c>
      <c r="G31" s="400">
        <v>5</v>
      </c>
      <c r="H31" s="343">
        <v>0.13400000000000001</v>
      </c>
      <c r="I31" s="343">
        <v>0.13400000000000001</v>
      </c>
      <c r="J31" s="343" t="s">
        <v>150</v>
      </c>
      <c r="K31" s="343" t="s">
        <v>150</v>
      </c>
      <c r="L31" s="343">
        <v>0.13673469387755102</v>
      </c>
      <c r="M31" s="343">
        <v>0.13673469387755102</v>
      </c>
      <c r="N31" s="343">
        <v>2.2789115646258507E-2</v>
      </c>
      <c r="O31" s="343">
        <v>2.2789115646258507E-2</v>
      </c>
      <c r="P31" s="343">
        <v>1.873077998322617E-3</v>
      </c>
      <c r="Q31" s="343">
        <v>1.8730779983226172E-3</v>
      </c>
      <c r="R31" s="432">
        <v>5.9213433495360144E-4</v>
      </c>
      <c r="S31" s="454">
        <v>4.5890410958904118E-4</v>
      </c>
      <c r="T31" s="528">
        <v>5</v>
      </c>
      <c r="U31" s="407">
        <v>0</v>
      </c>
      <c r="V31" s="530" t="s">
        <v>361</v>
      </c>
    </row>
    <row r="32" spans="2:22" ht="26.1">
      <c r="B32" s="397" t="s">
        <v>172</v>
      </c>
      <c r="C32" s="331" t="s">
        <v>365</v>
      </c>
      <c r="D32" s="301" t="s">
        <v>70</v>
      </c>
      <c r="E32" s="437" t="s">
        <v>73</v>
      </c>
      <c r="F32" s="440">
        <v>14</v>
      </c>
      <c r="G32" s="400">
        <v>14</v>
      </c>
      <c r="H32" s="343">
        <v>0.13900000000000001</v>
      </c>
      <c r="I32" s="343">
        <v>1.7000000000000001E-2</v>
      </c>
      <c r="J32" s="343" t="s">
        <v>150</v>
      </c>
      <c r="K32" s="343" t="s">
        <v>150</v>
      </c>
      <c r="L32" s="343">
        <v>0.14183673469387756</v>
      </c>
      <c r="M32" s="343">
        <v>1.7346938775510207E-2</v>
      </c>
      <c r="N32" s="343">
        <v>6.6190476190476202E-2</v>
      </c>
      <c r="O32" s="343">
        <v>8.0952380952380963E-3</v>
      </c>
      <c r="P32" s="343">
        <v>5.440313111545989E-3</v>
      </c>
      <c r="Q32" s="343">
        <v>6.6536203522504908E-4</v>
      </c>
      <c r="R32" s="432">
        <v>1.7198409191338934E-3</v>
      </c>
      <c r="S32" s="454">
        <v>1.6301369863013702E-4</v>
      </c>
      <c r="T32" s="528">
        <v>4</v>
      </c>
      <c r="U32" s="407">
        <v>0</v>
      </c>
      <c r="V32" s="530" t="s">
        <v>361</v>
      </c>
    </row>
    <row r="33" spans="2:22">
      <c r="B33" s="397"/>
      <c r="C33" s="331" t="s">
        <v>363</v>
      </c>
      <c r="D33" s="301" t="s">
        <v>74</v>
      </c>
      <c r="E33" s="437" t="s">
        <v>73</v>
      </c>
      <c r="F33" s="441">
        <v>167</v>
      </c>
      <c r="G33" s="398">
        <v>167</v>
      </c>
      <c r="H33" s="343">
        <v>2.0432645999999999E-2</v>
      </c>
      <c r="I33" s="343">
        <v>5.7846080000000001E-3</v>
      </c>
      <c r="J33" s="343" t="s">
        <v>150</v>
      </c>
      <c r="K33" s="343" t="s">
        <v>150</v>
      </c>
      <c r="L33" s="343">
        <v>2.0849638775510205E-2</v>
      </c>
      <c r="M33" s="343">
        <v>5.9026612244897966E-3</v>
      </c>
      <c r="N33" s="343">
        <v>1.5289735102040814E-2</v>
      </c>
      <c r="O33" s="343">
        <v>4.3286182312925175E-3</v>
      </c>
      <c r="P33" s="343">
        <v>9.5394237685211061E-3</v>
      </c>
      <c r="Q33" s="343">
        <v>2.7006696561364275E-3</v>
      </c>
      <c r="R33" s="432">
        <v>3.0156888042421563E-3</v>
      </c>
      <c r="S33" s="454">
        <v>6.6166406575342469E-4</v>
      </c>
      <c r="T33" s="528">
        <v>39</v>
      </c>
      <c r="U33" s="407">
        <v>0</v>
      </c>
      <c r="V33" s="529" t="s">
        <v>362</v>
      </c>
    </row>
    <row r="34" spans="2:22">
      <c r="B34" s="336" t="s">
        <v>173</v>
      </c>
      <c r="C34" s="331" t="s">
        <v>366</v>
      </c>
      <c r="D34" s="301" t="s">
        <v>70</v>
      </c>
      <c r="E34" s="437" t="s">
        <v>73</v>
      </c>
      <c r="F34" s="443">
        <v>167</v>
      </c>
      <c r="G34" s="316">
        <v>167</v>
      </c>
      <c r="H34" s="343">
        <v>0.23866243500000001</v>
      </c>
      <c r="I34" s="343">
        <v>6.8175329999999998E-3</v>
      </c>
      <c r="J34" s="343" t="s">
        <v>150</v>
      </c>
      <c r="K34" s="343" t="s">
        <v>150</v>
      </c>
      <c r="L34" s="343">
        <v>0.24353309693877556</v>
      </c>
      <c r="M34" s="343">
        <v>6.9566663265306118E-3</v>
      </c>
      <c r="N34" s="343">
        <v>0.17859093775510204</v>
      </c>
      <c r="O34" s="343">
        <v>5.1015553061224484E-3</v>
      </c>
      <c r="P34" s="343">
        <v>0.1114247320240425</v>
      </c>
      <c r="Q34" s="343">
        <v>3.1829130863852387E-3</v>
      </c>
      <c r="R34" s="432">
        <v>3.5224592704374731E-2</v>
      </c>
      <c r="S34" s="454">
        <v>7.7981370616438345E-4</v>
      </c>
      <c r="T34" s="528">
        <v>215</v>
      </c>
      <c r="U34" s="407">
        <v>0</v>
      </c>
      <c r="V34" s="529" t="s">
        <v>362</v>
      </c>
    </row>
    <row r="35" spans="2:22">
      <c r="B35" s="397"/>
      <c r="C35" s="331" t="s">
        <v>366</v>
      </c>
      <c r="D35" s="301" t="s">
        <v>74</v>
      </c>
      <c r="E35" s="437" t="s">
        <v>73</v>
      </c>
      <c r="F35" s="441">
        <v>167</v>
      </c>
      <c r="G35" s="398">
        <v>167</v>
      </c>
      <c r="H35" s="343">
        <v>2.0432645999999999E-2</v>
      </c>
      <c r="I35" s="343">
        <v>5.7846080000000001E-3</v>
      </c>
      <c r="J35" s="343" t="s">
        <v>150</v>
      </c>
      <c r="K35" s="343" t="s">
        <v>150</v>
      </c>
      <c r="L35" s="343">
        <v>2.0849638775510205E-2</v>
      </c>
      <c r="M35" s="343">
        <v>5.9026612244897966E-3</v>
      </c>
      <c r="N35" s="343">
        <v>1.5289735102040814E-2</v>
      </c>
      <c r="O35" s="343">
        <v>4.3286182312925175E-3</v>
      </c>
      <c r="P35" s="343">
        <v>9.5394237685211061E-3</v>
      </c>
      <c r="Q35" s="343">
        <v>2.7006696561364275E-3</v>
      </c>
      <c r="R35" s="432">
        <v>3.0156888042421563E-3</v>
      </c>
      <c r="S35" s="454">
        <v>6.6166406575342469E-4</v>
      </c>
      <c r="T35" s="528">
        <v>39</v>
      </c>
      <c r="U35" s="407">
        <v>0</v>
      </c>
      <c r="V35" s="529" t="s">
        <v>362</v>
      </c>
    </row>
    <row r="36" spans="2:22">
      <c r="B36" s="397" t="s">
        <v>174</v>
      </c>
      <c r="C36" s="331" t="s">
        <v>367</v>
      </c>
      <c r="D36" s="301" t="s">
        <v>70</v>
      </c>
      <c r="E36" s="437" t="s">
        <v>73</v>
      </c>
      <c r="F36" s="442">
        <v>167</v>
      </c>
      <c r="G36" s="399">
        <v>167</v>
      </c>
      <c r="H36" s="343">
        <v>0.24781281999999999</v>
      </c>
      <c r="I36" s="343">
        <v>9.1642899999999996E-4</v>
      </c>
      <c r="J36" s="343" t="s">
        <v>150</v>
      </c>
      <c r="K36" s="343" t="s">
        <v>150</v>
      </c>
      <c r="L36" s="343">
        <v>0.2528702244897959</v>
      </c>
      <c r="M36" s="343">
        <v>9.3513163265306119E-4</v>
      </c>
      <c r="N36" s="343">
        <v>0.18543816462585033</v>
      </c>
      <c r="O36" s="343">
        <v>6.8576319727891156E-4</v>
      </c>
      <c r="P36" s="343">
        <v>0.1156967876432765</v>
      </c>
      <c r="Q36" s="343">
        <v>4.2785474699468835E-4</v>
      </c>
      <c r="R36" s="432">
        <v>3.6575113513035794E-2</v>
      </c>
      <c r="S36" s="454">
        <v>1.0482441301369864E-4</v>
      </c>
      <c r="T36" s="528">
        <v>222</v>
      </c>
      <c r="U36" s="407">
        <v>0</v>
      </c>
      <c r="V36" s="529" t="s">
        <v>362</v>
      </c>
    </row>
    <row r="37" spans="2:22" ht="26.1">
      <c r="B37" s="397" t="s">
        <v>175</v>
      </c>
      <c r="C37" s="331" t="s">
        <v>368</v>
      </c>
      <c r="D37" s="301" t="s">
        <v>70</v>
      </c>
      <c r="E37" s="437" t="s">
        <v>73</v>
      </c>
      <c r="F37" s="440">
        <v>14</v>
      </c>
      <c r="G37" s="400">
        <v>14</v>
      </c>
      <c r="H37" s="343">
        <v>1.2E-2</v>
      </c>
      <c r="I37" s="343">
        <v>8.0000000000000002E-3</v>
      </c>
      <c r="J37" s="343" t="s">
        <v>150</v>
      </c>
      <c r="K37" s="343" t="s">
        <v>150</v>
      </c>
      <c r="L37" s="343">
        <v>1.2244897959183676E-2</v>
      </c>
      <c r="M37" s="343">
        <v>8.1632653061224497E-3</v>
      </c>
      <c r="N37" s="343">
        <v>5.7142857142857143E-3</v>
      </c>
      <c r="O37" s="343">
        <v>3.80952380952381E-3</v>
      </c>
      <c r="P37" s="343">
        <v>4.6966731898238749E-4</v>
      </c>
      <c r="Q37" s="343">
        <v>3.1311154598825833E-4</v>
      </c>
      <c r="R37" s="432">
        <v>1.4847547503314185E-4</v>
      </c>
      <c r="S37" s="454">
        <v>7.6712328767123287E-5</v>
      </c>
      <c r="T37" s="528">
        <v>8</v>
      </c>
      <c r="U37" s="407">
        <v>0</v>
      </c>
      <c r="V37" s="530" t="s">
        <v>361</v>
      </c>
    </row>
    <row r="38" spans="2:22">
      <c r="B38" s="397"/>
      <c r="C38" s="331" t="s">
        <v>367</v>
      </c>
      <c r="D38" s="301" t="s">
        <v>74</v>
      </c>
      <c r="E38" s="437" t="s">
        <v>73</v>
      </c>
      <c r="F38" s="441">
        <v>167</v>
      </c>
      <c r="G38" s="398">
        <v>167</v>
      </c>
      <c r="H38" s="343">
        <v>2.0432645999999999E-2</v>
      </c>
      <c r="I38" s="343">
        <v>5.7846080000000001E-3</v>
      </c>
      <c r="J38" s="343" t="s">
        <v>150</v>
      </c>
      <c r="K38" s="343" t="s">
        <v>150</v>
      </c>
      <c r="L38" s="343">
        <v>2.0849638775510205E-2</v>
      </c>
      <c r="M38" s="343">
        <v>5.9026612244897966E-3</v>
      </c>
      <c r="N38" s="343">
        <v>1.5289735102040814E-2</v>
      </c>
      <c r="O38" s="343">
        <v>4.3286182312925175E-3</v>
      </c>
      <c r="P38" s="343">
        <v>9.5394237685211061E-3</v>
      </c>
      <c r="Q38" s="343">
        <v>2.7006696561364275E-3</v>
      </c>
      <c r="R38" s="432">
        <v>3.0156888042421563E-3</v>
      </c>
      <c r="S38" s="454">
        <v>6.6166406575342469E-4</v>
      </c>
      <c r="T38" s="528">
        <v>39</v>
      </c>
      <c r="U38" s="407">
        <v>0</v>
      </c>
      <c r="V38" s="529" t="s">
        <v>362</v>
      </c>
    </row>
    <row r="39" spans="2:22" ht="24.95" customHeight="1">
      <c r="B39" s="397" t="s">
        <v>176</v>
      </c>
      <c r="C39" s="331" t="s">
        <v>369</v>
      </c>
      <c r="D39" s="301" t="s">
        <v>70</v>
      </c>
      <c r="E39" s="437" t="s">
        <v>73</v>
      </c>
      <c r="F39" s="442">
        <v>167</v>
      </c>
      <c r="G39" s="399">
        <v>167</v>
      </c>
      <c r="H39" s="343">
        <v>0.70315924699999999</v>
      </c>
      <c r="I39" s="343">
        <v>1.5045869E-2</v>
      </c>
      <c r="J39" s="343" t="s">
        <v>150</v>
      </c>
      <c r="K39" s="343" t="s">
        <v>150</v>
      </c>
      <c r="L39" s="343">
        <v>0.71750943571428571</v>
      </c>
      <c r="M39" s="343">
        <v>1.5352927551020407E-2</v>
      </c>
      <c r="N39" s="343">
        <v>0.52617358619047627</v>
      </c>
      <c r="O39" s="343">
        <v>1.1258813537414964E-2</v>
      </c>
      <c r="P39" s="343">
        <v>0.32828513908023482</v>
      </c>
      <c r="Q39" s="343">
        <v>7.0244901397819399E-3</v>
      </c>
      <c r="R39" s="432">
        <v>0.10378046332213876</v>
      </c>
      <c r="S39" s="454">
        <v>1.7210000842465753E-3</v>
      </c>
      <c r="T39" s="528">
        <v>354</v>
      </c>
      <c r="U39" s="407">
        <v>0</v>
      </c>
      <c r="V39" s="529" t="s">
        <v>362</v>
      </c>
    </row>
    <row r="40" spans="2:22" ht="24.95" customHeight="1">
      <c r="B40" s="397" t="s">
        <v>177</v>
      </c>
      <c r="C40" s="331" t="s">
        <v>370</v>
      </c>
      <c r="D40" s="301" t="s">
        <v>70</v>
      </c>
      <c r="E40" s="437" t="s">
        <v>73</v>
      </c>
      <c r="F40" s="440">
        <v>5</v>
      </c>
      <c r="G40" s="400">
        <v>5</v>
      </c>
      <c r="H40" s="343">
        <v>0.61899999999999999</v>
      </c>
      <c r="I40" s="343">
        <v>0.34100000000000003</v>
      </c>
      <c r="J40" s="343" t="s">
        <v>150</v>
      </c>
      <c r="K40" s="343" t="s">
        <v>150</v>
      </c>
      <c r="L40" s="343">
        <v>0.63163265306122451</v>
      </c>
      <c r="M40" s="343">
        <v>0.3479591836734694</v>
      </c>
      <c r="N40" s="343">
        <v>0.10527210884353742</v>
      </c>
      <c r="O40" s="343">
        <v>5.7993197278911564E-2</v>
      </c>
      <c r="P40" s="343">
        <v>8.6525020967291016E-3</v>
      </c>
      <c r="Q40" s="343">
        <v>4.7665641599105397E-3</v>
      </c>
      <c r="R40" s="432">
        <v>2.7353071144498452E-3</v>
      </c>
      <c r="S40" s="454">
        <v>1.1678082191780821E-3</v>
      </c>
      <c r="T40" s="528">
        <v>2</v>
      </c>
      <c r="U40" s="407">
        <v>0</v>
      </c>
      <c r="V40" s="530" t="s">
        <v>361</v>
      </c>
    </row>
    <row r="41" spans="2:22" ht="24.95" customHeight="1">
      <c r="B41" s="397" t="s">
        <v>178</v>
      </c>
      <c r="C41" s="331" t="s">
        <v>371</v>
      </c>
      <c r="D41" s="301" t="s">
        <v>70</v>
      </c>
      <c r="E41" s="437" t="s">
        <v>73</v>
      </c>
      <c r="F41" s="440">
        <v>14</v>
      </c>
      <c r="G41" s="400">
        <v>14</v>
      </c>
      <c r="H41" s="343">
        <v>5.106852065</v>
      </c>
      <c r="I41" s="343">
        <v>1.6906626000000001E-2</v>
      </c>
      <c r="J41" s="343" t="s">
        <v>150</v>
      </c>
      <c r="K41" s="343" t="s">
        <v>150</v>
      </c>
      <c r="L41" s="343">
        <v>5.2110735357142861</v>
      </c>
      <c r="M41" s="343">
        <v>1.7251659183673471E-2</v>
      </c>
      <c r="N41" s="343">
        <v>2.4318343166666669</v>
      </c>
      <c r="O41" s="343">
        <v>8.0507742857142857E-3</v>
      </c>
      <c r="P41" s="343">
        <v>0.19987679315068496</v>
      </c>
      <c r="Q41" s="343">
        <v>6.6170747553816059E-4</v>
      </c>
      <c r="R41" s="432">
        <v>6.3186857189571372E-2</v>
      </c>
      <c r="S41" s="454">
        <v>1.6211833150684934E-4</v>
      </c>
      <c r="T41" s="528">
        <v>33</v>
      </c>
      <c r="U41" s="407">
        <v>0</v>
      </c>
      <c r="V41" s="530" t="s">
        <v>362</v>
      </c>
    </row>
    <row r="42" spans="2:22" ht="24.95" customHeight="1">
      <c r="B42" s="397"/>
      <c r="C42" s="331" t="s">
        <v>369</v>
      </c>
      <c r="D42" s="301" t="s">
        <v>74</v>
      </c>
      <c r="E42" s="437" t="s">
        <v>73</v>
      </c>
      <c r="F42" s="441">
        <v>167</v>
      </c>
      <c r="G42" s="398">
        <v>167</v>
      </c>
      <c r="H42" s="343">
        <v>2.0432645999999999E-2</v>
      </c>
      <c r="I42" s="343">
        <v>5.7846080000000001E-3</v>
      </c>
      <c r="J42" s="343" t="s">
        <v>150</v>
      </c>
      <c r="K42" s="343" t="s">
        <v>150</v>
      </c>
      <c r="L42" s="343">
        <v>2.0849638775510205E-2</v>
      </c>
      <c r="M42" s="343">
        <v>5.9026612244897966E-3</v>
      </c>
      <c r="N42" s="343">
        <v>1.5289735102040814E-2</v>
      </c>
      <c r="O42" s="343">
        <v>4.3286182312925175E-3</v>
      </c>
      <c r="P42" s="343">
        <v>9.5394237685211061E-3</v>
      </c>
      <c r="Q42" s="343">
        <v>2.7006696561364275E-3</v>
      </c>
      <c r="R42" s="432">
        <v>3.0156888042421563E-3</v>
      </c>
      <c r="S42" s="454">
        <v>6.6166406575342469E-4</v>
      </c>
      <c r="T42" s="528">
        <v>39</v>
      </c>
      <c r="U42" s="407">
        <v>0</v>
      </c>
      <c r="V42" s="530" t="s">
        <v>362</v>
      </c>
    </row>
    <row r="43" spans="2:22">
      <c r="B43" s="397" t="s">
        <v>179</v>
      </c>
      <c r="C43" s="331" t="s">
        <v>372</v>
      </c>
      <c r="D43" s="301" t="s">
        <v>70</v>
      </c>
      <c r="E43" s="437" t="s">
        <v>73</v>
      </c>
      <c r="F43" s="442">
        <v>167</v>
      </c>
      <c r="G43" s="399">
        <v>167</v>
      </c>
      <c r="H43" s="343">
        <v>0.13325184900000001</v>
      </c>
      <c r="I43" s="343">
        <v>3.6151999999999999E-4</v>
      </c>
      <c r="J43" s="343" t="s">
        <v>150</v>
      </c>
      <c r="K43" s="343" t="s">
        <v>150</v>
      </c>
      <c r="L43" s="343">
        <v>0.13597127448979593</v>
      </c>
      <c r="M43" s="343">
        <v>3.6889795918367349E-4</v>
      </c>
      <c r="N43" s="343">
        <v>9.9712267959183684E-2</v>
      </c>
      <c r="O43" s="343">
        <v>2.7052517006802724E-4</v>
      </c>
      <c r="P43" s="343">
        <v>6.2211514629577858E-2</v>
      </c>
      <c r="Q43" s="343">
        <v>1.6878344981828349E-4</v>
      </c>
      <c r="R43" s="432">
        <v>1.9666865915156869E-2</v>
      </c>
      <c r="S43" s="454">
        <v>4.1351945205479455E-5</v>
      </c>
      <c r="T43" s="528">
        <v>1952</v>
      </c>
      <c r="U43" s="407">
        <v>0</v>
      </c>
      <c r="V43" s="530" t="s">
        <v>362</v>
      </c>
    </row>
    <row r="44" spans="2:22" ht="26.1">
      <c r="B44" s="397" t="s">
        <v>180</v>
      </c>
      <c r="C44" s="331" t="s">
        <v>373</v>
      </c>
      <c r="D44" s="301" t="s">
        <v>70</v>
      </c>
      <c r="E44" s="437" t="s">
        <v>73</v>
      </c>
      <c r="F44" s="440">
        <v>5</v>
      </c>
      <c r="G44" s="400">
        <v>5</v>
      </c>
      <c r="H44" s="343">
        <v>0.13400000000000001</v>
      </c>
      <c r="I44" s="343">
        <v>3.2000000000000001E-2</v>
      </c>
      <c r="J44" s="343" t="s">
        <v>150</v>
      </c>
      <c r="K44" s="343" t="s">
        <v>150</v>
      </c>
      <c r="L44" s="343">
        <v>0.13673469387755102</v>
      </c>
      <c r="M44" s="343">
        <v>3.2653061224489799E-2</v>
      </c>
      <c r="N44" s="343">
        <v>2.2789115646258507E-2</v>
      </c>
      <c r="O44" s="343">
        <v>5.4421768707482989E-3</v>
      </c>
      <c r="P44" s="343">
        <v>1.873077998322617E-3</v>
      </c>
      <c r="Q44" s="343">
        <v>4.4730220855465473E-4</v>
      </c>
      <c r="R44" s="432">
        <v>5.9213433495360144E-4</v>
      </c>
      <c r="S44" s="454">
        <v>1.095890410958904E-4</v>
      </c>
      <c r="T44" s="528">
        <v>38</v>
      </c>
      <c r="U44" s="407">
        <v>0</v>
      </c>
      <c r="V44" s="530" t="s">
        <v>361</v>
      </c>
    </row>
    <row r="45" spans="2:22">
      <c r="B45" s="397" t="s">
        <v>181</v>
      </c>
      <c r="C45" s="331" t="s">
        <v>374</v>
      </c>
      <c r="D45" s="301" t="s">
        <v>70</v>
      </c>
      <c r="E45" s="437" t="s">
        <v>73</v>
      </c>
      <c r="F45" s="440">
        <v>14</v>
      </c>
      <c r="G45" s="400">
        <v>14</v>
      </c>
      <c r="H45" s="343">
        <v>6.9571007000000004E-2</v>
      </c>
      <c r="I45" s="343">
        <v>2.0100000000000001E-5</v>
      </c>
      <c r="J45" s="343" t="s">
        <v>150</v>
      </c>
      <c r="K45" s="343" t="s">
        <v>150</v>
      </c>
      <c r="L45" s="343">
        <v>7.0990823469387759E-2</v>
      </c>
      <c r="M45" s="343">
        <v>2.0510204081632654E-5</v>
      </c>
      <c r="N45" s="343">
        <v>3.3129050952380959E-2</v>
      </c>
      <c r="O45" s="343">
        <v>9.5714285714285715E-6</v>
      </c>
      <c r="P45" s="343">
        <v>2.722935694716243E-3</v>
      </c>
      <c r="Q45" s="343">
        <v>7.86692759295499E-7</v>
      </c>
      <c r="R45" s="432">
        <v>8.6079902607158639E-4</v>
      </c>
      <c r="S45" s="454">
        <v>1.9273972602739726E-7</v>
      </c>
      <c r="T45" s="528">
        <v>1633</v>
      </c>
      <c r="U45" s="407">
        <v>0</v>
      </c>
      <c r="V45" s="529" t="s">
        <v>362</v>
      </c>
    </row>
    <row r="46" spans="2:22">
      <c r="B46" s="397"/>
      <c r="C46" s="331" t="s">
        <v>372</v>
      </c>
      <c r="D46" s="301" t="s">
        <v>74</v>
      </c>
      <c r="E46" s="437" t="s">
        <v>73</v>
      </c>
      <c r="F46" s="441">
        <v>167</v>
      </c>
      <c r="G46" s="398">
        <v>167</v>
      </c>
      <c r="H46" s="343">
        <v>2.0432645999999999E-2</v>
      </c>
      <c r="I46" s="343">
        <v>5.7846080000000001E-3</v>
      </c>
      <c r="J46" s="343" t="s">
        <v>150</v>
      </c>
      <c r="K46" s="343" t="s">
        <v>150</v>
      </c>
      <c r="L46" s="343">
        <v>2.0849638775510205E-2</v>
      </c>
      <c r="M46" s="343">
        <v>5.9026612244897966E-3</v>
      </c>
      <c r="N46" s="343">
        <v>1.5289735102040814E-2</v>
      </c>
      <c r="O46" s="343">
        <v>4.3286182312925175E-3</v>
      </c>
      <c r="P46" s="343">
        <v>9.5394237685211061E-3</v>
      </c>
      <c r="Q46" s="343">
        <v>2.7006696561364275E-3</v>
      </c>
      <c r="R46" s="432">
        <v>3.0156888042421563E-3</v>
      </c>
      <c r="S46" s="454">
        <v>6.6166406575342469E-4</v>
      </c>
      <c r="T46" s="528">
        <v>39</v>
      </c>
      <c r="U46" s="407">
        <v>0</v>
      </c>
      <c r="V46" s="529" t="s">
        <v>362</v>
      </c>
    </row>
    <row r="47" spans="2:22">
      <c r="B47" s="397" t="s">
        <v>182</v>
      </c>
      <c r="C47" s="331" t="s">
        <v>375</v>
      </c>
      <c r="D47" s="301" t="s">
        <v>70</v>
      </c>
      <c r="E47" s="437" t="s">
        <v>73</v>
      </c>
      <c r="F47" s="442">
        <v>167</v>
      </c>
      <c r="G47" s="399">
        <v>167</v>
      </c>
      <c r="H47" s="343">
        <v>0.48573529700000001</v>
      </c>
      <c r="I47" s="343">
        <v>1.6556959999999999E-2</v>
      </c>
      <c r="J47" s="343" t="s">
        <v>150</v>
      </c>
      <c r="K47" s="343" t="s">
        <v>150</v>
      </c>
      <c r="L47" s="343">
        <v>0.495648262244898</v>
      </c>
      <c r="M47" s="343">
        <v>1.6894857142857142E-2</v>
      </c>
      <c r="N47" s="343">
        <v>0.36347539231292519</v>
      </c>
      <c r="O47" s="343">
        <v>1.2389561904761906E-2</v>
      </c>
      <c r="P47" s="343">
        <v>0.22677605423259717</v>
      </c>
      <c r="Q47" s="343">
        <v>7.7299757338551867E-3</v>
      </c>
      <c r="R47" s="432">
        <v>7.1690494563853291E-2</v>
      </c>
      <c r="S47" s="454">
        <v>1.8938440547945207E-3</v>
      </c>
      <c r="T47" s="528">
        <v>21</v>
      </c>
      <c r="U47" s="407">
        <v>0</v>
      </c>
      <c r="V47" s="529" t="s">
        <v>362</v>
      </c>
    </row>
    <row r="48" spans="2:22" ht="13.5" thickBot="1">
      <c r="B48" s="401"/>
      <c r="C48" s="331" t="s">
        <v>375</v>
      </c>
      <c r="D48" s="318" t="s">
        <v>74</v>
      </c>
      <c r="E48" s="438" t="s">
        <v>73</v>
      </c>
      <c r="F48" s="444">
        <v>167</v>
      </c>
      <c r="G48" s="403">
        <v>167</v>
      </c>
      <c r="H48" s="345">
        <v>2.0432645999999999E-2</v>
      </c>
      <c r="I48" s="345">
        <v>5.7846080000000001E-3</v>
      </c>
      <c r="J48" s="345" t="s">
        <v>150</v>
      </c>
      <c r="K48" s="345" t="s">
        <v>150</v>
      </c>
      <c r="L48" s="373">
        <v>2.0849638775510205E-2</v>
      </c>
      <c r="M48" s="373">
        <v>5.9026612244897966E-3</v>
      </c>
      <c r="N48" s="373">
        <v>1.5289735102040814E-2</v>
      </c>
      <c r="O48" s="373">
        <v>4.3286182312925175E-3</v>
      </c>
      <c r="P48" s="373">
        <v>9.5394237685211061E-3</v>
      </c>
      <c r="Q48" s="373">
        <v>2.7006696561364275E-3</v>
      </c>
      <c r="R48" s="448">
        <v>3.0156888042421563E-3</v>
      </c>
      <c r="S48" s="455">
        <v>6.6166406575342469E-4</v>
      </c>
      <c r="T48" s="320">
        <v>39</v>
      </c>
      <c r="U48" s="299">
        <v>0</v>
      </c>
      <c r="V48" s="300" t="s">
        <v>362</v>
      </c>
    </row>
    <row r="49" spans="2:22" ht="39">
      <c r="B49" s="397" t="s">
        <v>184</v>
      </c>
      <c r="C49" s="410" t="s">
        <v>187</v>
      </c>
      <c r="D49" s="315" t="s">
        <v>70</v>
      </c>
      <c r="E49" s="467" t="s">
        <v>71</v>
      </c>
      <c r="F49" s="441">
        <v>250</v>
      </c>
      <c r="G49" s="398">
        <v>250</v>
      </c>
      <c r="H49" s="344">
        <v>22.2471451234562</v>
      </c>
      <c r="I49" s="344">
        <v>0.44972152103755902</v>
      </c>
      <c r="J49" s="344" t="str">
        <f>IFERROR(_xlfn.PERCENTILE.INC(#REF!, 0.95), "N/A")</f>
        <v>N/A</v>
      </c>
      <c r="K49" s="344" t="str">
        <f>IFERROR(_xlfn.PERCENTILE.INC(#REF!, 0.5), "N/A")</f>
        <v>N/A</v>
      </c>
      <c r="L49" s="496">
        <v>15.134112328881768</v>
      </c>
      <c r="M49" s="496">
        <v>0.30593300750854358</v>
      </c>
      <c r="N49" s="496">
        <v>11.098349041179965</v>
      </c>
      <c r="O49" s="496">
        <v>0.22435087217293195</v>
      </c>
      <c r="P49" s="541">
        <v>10.365830362247786</v>
      </c>
      <c r="Q49" s="541">
        <v>0.20954315582776953</v>
      </c>
      <c r="R49" s="542">
        <v>3.2769399209686552</v>
      </c>
      <c r="S49" s="543">
        <v>5.1338073177803534E-2</v>
      </c>
      <c r="T49" s="534">
        <v>158</v>
      </c>
      <c r="U49" s="535">
        <v>0</v>
      </c>
      <c r="V49" s="536" t="s">
        <v>376</v>
      </c>
    </row>
    <row r="50" spans="2:22" ht="13.5" thickBot="1">
      <c r="B50" s="401" t="s">
        <v>184</v>
      </c>
      <c r="C50" s="333" t="s">
        <v>187</v>
      </c>
      <c r="D50" s="306" t="s">
        <v>74</v>
      </c>
      <c r="E50" s="306" t="s">
        <v>71</v>
      </c>
      <c r="F50" s="444">
        <v>250</v>
      </c>
      <c r="G50" s="403">
        <v>250</v>
      </c>
      <c r="H50" s="345">
        <f>I49</f>
        <v>0.44972152103755902</v>
      </c>
      <c r="I50" s="345">
        <f>I49</f>
        <v>0.44972152103755902</v>
      </c>
      <c r="J50" s="345" t="str">
        <f>IFERROR(_xlfn.PERCENTILE.INC(#REF!, 0.95), "N/A")</f>
        <v>N/A</v>
      </c>
      <c r="K50" s="345" t="str">
        <f>IFERROR(_xlfn.PERCENTILE.INC(#REF!, 0.5), "N/A")</f>
        <v>N/A</v>
      </c>
      <c r="L50" s="345">
        <v>0.30593300750854358</v>
      </c>
      <c r="M50" s="345">
        <v>0.30593300750854358</v>
      </c>
      <c r="N50" s="345">
        <v>0.22435087217293195</v>
      </c>
      <c r="O50" s="345">
        <v>0.22435087217293195</v>
      </c>
      <c r="P50" s="544">
        <v>0.20954315582776953</v>
      </c>
      <c r="Q50" s="544">
        <v>0.20954315582776953</v>
      </c>
      <c r="R50" s="545">
        <v>6.6242675068133597E-2</v>
      </c>
      <c r="S50" s="546">
        <v>5.1338073177803534E-2</v>
      </c>
      <c r="T50" s="307">
        <v>0</v>
      </c>
      <c r="U50" s="386">
        <v>0</v>
      </c>
      <c r="V50" s="308" t="s">
        <v>377</v>
      </c>
    </row>
    <row r="51" spans="2:22" ht="39">
      <c r="B51" s="379" t="s">
        <v>188</v>
      </c>
      <c r="C51" s="410" t="s">
        <v>378</v>
      </c>
      <c r="D51" s="315" t="s">
        <v>70</v>
      </c>
      <c r="E51" s="467" t="s">
        <v>71</v>
      </c>
      <c r="F51" s="470">
        <v>250</v>
      </c>
      <c r="G51" s="451">
        <v>250</v>
      </c>
      <c r="H51" s="378">
        <v>1.1429605245149601</v>
      </c>
      <c r="I51" s="378">
        <v>2.55244478086545E-2</v>
      </c>
      <c r="J51" s="378" t="s">
        <v>150</v>
      </c>
      <c r="K51" s="378" t="s">
        <v>150</v>
      </c>
      <c r="L51" s="378">
        <v>0.77752416633670751</v>
      </c>
      <c r="M51" s="378">
        <v>1.7363569937860205E-2</v>
      </c>
      <c r="N51" s="378">
        <v>0.57018438864691889</v>
      </c>
      <c r="O51" s="378">
        <v>1.2733284621097483E-2</v>
      </c>
      <c r="P51" s="547">
        <v>0.53255079886075851</v>
      </c>
      <c r="Q51" s="547">
        <v>1.189285612182206E-2</v>
      </c>
      <c r="R51" s="548">
        <v>0.16835476867211077</v>
      </c>
      <c r="S51" s="549">
        <v>2.9137497498464044E-3</v>
      </c>
      <c r="T51" s="411">
        <v>158</v>
      </c>
      <c r="U51" s="412">
        <v>0</v>
      </c>
      <c r="V51" s="511" t="s">
        <v>379</v>
      </c>
    </row>
    <row r="52" spans="2:22" ht="13.5" thickBot="1">
      <c r="B52" s="401" t="s">
        <v>188</v>
      </c>
      <c r="C52" s="409" t="s">
        <v>378</v>
      </c>
      <c r="D52" s="306" t="s">
        <v>74</v>
      </c>
      <c r="E52" s="306" t="s">
        <v>71</v>
      </c>
      <c r="F52" s="471">
        <v>250</v>
      </c>
      <c r="G52" s="419">
        <v>250</v>
      </c>
      <c r="H52" s="376">
        <v>2.55244478086545E-2</v>
      </c>
      <c r="I52" s="376">
        <v>2.55244478086545E-2</v>
      </c>
      <c r="J52" s="376" t="s">
        <v>150</v>
      </c>
      <c r="K52" s="376" t="s">
        <v>150</v>
      </c>
      <c r="L52" s="376">
        <v>1.7363569937860205E-2</v>
      </c>
      <c r="M52" s="376">
        <v>1.7363569937860205E-2</v>
      </c>
      <c r="N52" s="376">
        <v>1.2733284621097483E-2</v>
      </c>
      <c r="O52" s="376">
        <v>1.2733284621097483E-2</v>
      </c>
      <c r="P52" s="550">
        <v>1.1892856121822058E-2</v>
      </c>
      <c r="Q52" s="550">
        <v>1.189285612182206E-2</v>
      </c>
      <c r="R52" s="551">
        <v>3.7596770965760053E-3</v>
      </c>
      <c r="S52" s="552">
        <v>2.9137497498464044E-3</v>
      </c>
      <c r="T52" s="386">
        <v>0</v>
      </c>
      <c r="U52" s="413">
        <v>0</v>
      </c>
      <c r="V52" s="308" t="s">
        <v>377</v>
      </c>
    </row>
    <row r="53" spans="2:22">
      <c r="B53" s="397" t="s">
        <v>190</v>
      </c>
      <c r="C53" s="331" t="s">
        <v>380</v>
      </c>
      <c r="D53" s="311" t="s">
        <v>70</v>
      </c>
      <c r="E53" s="436" t="s">
        <v>71</v>
      </c>
      <c r="F53" s="441">
        <v>250</v>
      </c>
      <c r="G53" s="398">
        <v>250</v>
      </c>
      <c r="H53" s="384">
        <v>0.43962918400000001</v>
      </c>
      <c r="I53" s="384">
        <v>5.5305900000000002E-3</v>
      </c>
      <c r="J53" s="344" t="s">
        <v>150</v>
      </c>
      <c r="K53" s="344" t="s">
        <v>150</v>
      </c>
      <c r="L53" s="344">
        <v>0.29906747210884355</v>
      </c>
      <c r="M53" s="344">
        <v>3.7623061224489798E-3</v>
      </c>
      <c r="N53" s="344">
        <v>0.21931614621315196</v>
      </c>
      <c r="O53" s="344">
        <v>2.7590244897959183E-3</v>
      </c>
      <c r="P53" s="344">
        <v>0.20484073432112571</v>
      </c>
      <c r="Q53" s="344">
        <v>2.5769220016773836E-3</v>
      </c>
      <c r="R53" s="447">
        <v>6.4756103107968768E-2</v>
      </c>
      <c r="S53" s="453">
        <v>6.31345890410959E-4</v>
      </c>
      <c r="T53" s="520">
        <v>455</v>
      </c>
      <c r="U53" s="537">
        <v>0</v>
      </c>
      <c r="V53" s="521" t="s">
        <v>359</v>
      </c>
    </row>
    <row r="54" spans="2:22" ht="26.1">
      <c r="B54" s="397" t="s">
        <v>194</v>
      </c>
      <c r="C54" s="331" t="s">
        <v>381</v>
      </c>
      <c r="D54" s="301" t="s">
        <v>70</v>
      </c>
      <c r="E54" s="437" t="s">
        <v>71</v>
      </c>
      <c r="F54" s="440">
        <v>5</v>
      </c>
      <c r="G54" s="446">
        <v>5</v>
      </c>
      <c r="H54" s="343">
        <v>0.78400000000000003</v>
      </c>
      <c r="I54" s="343">
        <v>0.37</v>
      </c>
      <c r="J54" s="343" t="s">
        <v>150</v>
      </c>
      <c r="K54" s="343" t="s">
        <v>150</v>
      </c>
      <c r="L54" s="343">
        <v>0.53333333333333344</v>
      </c>
      <c r="M54" s="343">
        <v>0.25170068027210885</v>
      </c>
      <c r="N54" s="343">
        <v>8.8888888888888892E-2</v>
      </c>
      <c r="O54" s="343">
        <v>4.195011337868481E-2</v>
      </c>
      <c r="P54" s="343">
        <v>7.3059360730593614E-3</v>
      </c>
      <c r="Q54" s="343">
        <v>3.4479545242754638E-3</v>
      </c>
      <c r="R54" s="432">
        <v>2.3096185005155399E-3</v>
      </c>
      <c r="S54" s="454">
        <v>8.4474885844748864E-4</v>
      </c>
      <c r="T54" s="525">
        <v>3</v>
      </c>
      <c r="U54" s="526">
        <v>0</v>
      </c>
      <c r="V54" s="527" t="s">
        <v>361</v>
      </c>
    </row>
    <row r="55" spans="2:22">
      <c r="B55" s="397" t="s">
        <v>208</v>
      </c>
      <c r="C55" s="331" t="s">
        <v>380</v>
      </c>
      <c r="D55" s="301" t="s">
        <v>74</v>
      </c>
      <c r="E55" s="437" t="s">
        <v>71</v>
      </c>
      <c r="F55" s="441">
        <v>250</v>
      </c>
      <c r="G55" s="399">
        <v>250</v>
      </c>
      <c r="H55" s="343">
        <v>2.0432645999999999E-2</v>
      </c>
      <c r="I55" s="343">
        <v>5.7846080000000001E-3</v>
      </c>
      <c r="J55" s="343" t="s">
        <v>150</v>
      </c>
      <c r="K55" s="343" t="s">
        <v>150</v>
      </c>
      <c r="L55" s="343">
        <v>1.389975918367347E-2</v>
      </c>
      <c r="M55" s="343">
        <v>3.9351074829931977E-3</v>
      </c>
      <c r="N55" s="343">
        <v>1.0193156734693877E-2</v>
      </c>
      <c r="O55" s="343">
        <v>2.8857454875283448E-3</v>
      </c>
      <c r="P55" s="343">
        <v>9.5203830025160745E-3</v>
      </c>
      <c r="Q55" s="343">
        <v>2.6952790979405464E-3</v>
      </c>
      <c r="R55" s="432">
        <v>3.0096694653115332E-3</v>
      </c>
      <c r="S55" s="454">
        <v>6.6034337899543386E-4</v>
      </c>
      <c r="T55" s="528">
        <v>39</v>
      </c>
      <c r="U55" s="407">
        <v>0</v>
      </c>
      <c r="V55" s="529" t="s">
        <v>362</v>
      </c>
    </row>
    <row r="56" spans="2:22">
      <c r="B56" s="397" t="s">
        <v>195</v>
      </c>
      <c r="C56" s="331" t="s">
        <v>382</v>
      </c>
      <c r="D56" s="301" t="s">
        <v>70</v>
      </c>
      <c r="E56" s="437" t="s">
        <v>71</v>
      </c>
      <c r="F56" s="442">
        <v>250</v>
      </c>
      <c r="G56" s="399">
        <v>250</v>
      </c>
      <c r="H56" s="343">
        <v>0.101531101</v>
      </c>
      <c r="I56" s="343">
        <v>2.6054600000000001E-4</v>
      </c>
      <c r="J56" s="343" t="s">
        <v>150</v>
      </c>
      <c r="K56" s="343" t="s">
        <v>150</v>
      </c>
      <c r="L56" s="343">
        <v>6.9068776190476189E-2</v>
      </c>
      <c r="M56" s="343">
        <v>1.7724217687074831E-4</v>
      </c>
      <c r="N56" s="343">
        <v>5.0650435873015869E-2</v>
      </c>
      <c r="O56" s="343">
        <v>1.2997759637188209E-4</v>
      </c>
      <c r="P56" s="343">
        <v>4.7307380952380948E-2</v>
      </c>
      <c r="Q56" s="343">
        <v>1.2139875128133446E-4</v>
      </c>
      <c r="R56" s="432">
        <v>1.4955236559139783E-2</v>
      </c>
      <c r="S56" s="454">
        <v>2.9742694063926941E-5</v>
      </c>
      <c r="T56" s="528">
        <v>313</v>
      </c>
      <c r="U56" s="407">
        <v>0</v>
      </c>
      <c r="V56" s="530" t="s">
        <v>362</v>
      </c>
    </row>
    <row r="57" spans="2:22" ht="26.1">
      <c r="B57" s="397" t="s">
        <v>196</v>
      </c>
      <c r="C57" s="331" t="s">
        <v>383</v>
      </c>
      <c r="D57" s="301" t="s">
        <v>70</v>
      </c>
      <c r="E57" s="437" t="s">
        <v>71</v>
      </c>
      <c r="F57" s="440">
        <v>5</v>
      </c>
      <c r="G57" s="400">
        <v>5</v>
      </c>
      <c r="H57" s="343">
        <v>0.13400000000000001</v>
      </c>
      <c r="I57" s="343">
        <v>0.13400000000000001</v>
      </c>
      <c r="J57" s="343" t="s">
        <v>150</v>
      </c>
      <c r="K57" s="343" t="s">
        <v>150</v>
      </c>
      <c r="L57" s="343">
        <v>9.1156462585034015E-2</v>
      </c>
      <c r="M57" s="343">
        <v>9.1156462585034015E-2</v>
      </c>
      <c r="N57" s="343">
        <v>1.5192743764172336E-2</v>
      </c>
      <c r="O57" s="343">
        <v>1.5192743764172336E-2</v>
      </c>
      <c r="P57" s="343">
        <v>1.2487186655484111E-3</v>
      </c>
      <c r="Q57" s="343">
        <v>1.2487186655484111E-3</v>
      </c>
      <c r="R57" s="432">
        <v>3.9475622330240094E-4</v>
      </c>
      <c r="S57" s="454">
        <v>3.0593607305936073E-4</v>
      </c>
      <c r="T57" s="528">
        <v>5</v>
      </c>
      <c r="U57" s="407">
        <v>0</v>
      </c>
      <c r="V57" s="530" t="s">
        <v>361</v>
      </c>
    </row>
    <row r="58" spans="2:22" ht="26.1">
      <c r="B58" s="397" t="s">
        <v>197</v>
      </c>
      <c r="C58" s="331" t="s">
        <v>384</v>
      </c>
      <c r="D58" s="301" t="s">
        <v>70</v>
      </c>
      <c r="E58" s="437" t="s">
        <v>71</v>
      </c>
      <c r="F58" s="440">
        <v>14</v>
      </c>
      <c r="G58" s="400">
        <v>14</v>
      </c>
      <c r="H58" s="343">
        <v>0.13900000000000001</v>
      </c>
      <c r="I58" s="343">
        <v>1.7000000000000001E-2</v>
      </c>
      <c r="J58" s="343" t="s">
        <v>150</v>
      </c>
      <c r="K58" s="343" t="s">
        <v>150</v>
      </c>
      <c r="L58" s="343">
        <v>9.4557823129251706E-2</v>
      </c>
      <c r="M58" s="343">
        <v>1.1564625850340137E-2</v>
      </c>
      <c r="N58" s="343">
        <v>4.4126984126984133E-2</v>
      </c>
      <c r="O58" s="343">
        <v>5.3968253968253973E-3</v>
      </c>
      <c r="P58" s="343">
        <v>3.6268754076973259E-3</v>
      </c>
      <c r="Q58" s="343">
        <v>4.4357469015003263E-4</v>
      </c>
      <c r="R58" s="432">
        <v>1.1465606127559287E-3</v>
      </c>
      <c r="S58" s="454">
        <v>1.08675799086758E-4</v>
      </c>
      <c r="T58" s="528">
        <v>4</v>
      </c>
      <c r="U58" s="407">
        <v>0</v>
      </c>
      <c r="V58" s="530" t="s">
        <v>361</v>
      </c>
    </row>
    <row r="59" spans="2:22">
      <c r="B59" s="397"/>
      <c r="C59" s="331" t="s">
        <v>382</v>
      </c>
      <c r="D59" s="301" t="s">
        <v>74</v>
      </c>
      <c r="E59" s="437" t="s">
        <v>71</v>
      </c>
      <c r="F59" s="441">
        <v>250</v>
      </c>
      <c r="G59" s="399">
        <v>250</v>
      </c>
      <c r="H59" s="343">
        <v>2.0432645999999999E-2</v>
      </c>
      <c r="I59" s="343">
        <v>5.7846080000000001E-3</v>
      </c>
      <c r="J59" s="343" t="s">
        <v>150</v>
      </c>
      <c r="K59" s="343" t="s">
        <v>150</v>
      </c>
      <c r="L59" s="343">
        <v>1.389975918367347E-2</v>
      </c>
      <c r="M59" s="343">
        <v>3.9351074829931977E-3</v>
      </c>
      <c r="N59" s="343">
        <v>1.0193156734693877E-2</v>
      </c>
      <c r="O59" s="343">
        <v>2.8857454875283448E-3</v>
      </c>
      <c r="P59" s="343">
        <v>9.5203830025160745E-3</v>
      </c>
      <c r="Q59" s="343">
        <v>2.6952790979405464E-3</v>
      </c>
      <c r="R59" s="432">
        <v>3.0096694653115332E-3</v>
      </c>
      <c r="S59" s="454">
        <v>6.6034337899543386E-4</v>
      </c>
      <c r="T59" s="528">
        <v>39</v>
      </c>
      <c r="U59" s="407">
        <v>0</v>
      </c>
      <c r="V59" s="529" t="s">
        <v>362</v>
      </c>
    </row>
    <row r="60" spans="2:22">
      <c r="B60" s="336" t="s">
        <v>198</v>
      </c>
      <c r="C60" s="331" t="s">
        <v>385</v>
      </c>
      <c r="D60" s="301" t="s">
        <v>70</v>
      </c>
      <c r="E60" s="437" t="s">
        <v>71</v>
      </c>
      <c r="F60" s="443">
        <v>250</v>
      </c>
      <c r="G60" s="316">
        <v>250</v>
      </c>
      <c r="H60" s="343">
        <v>0.23866243500000001</v>
      </c>
      <c r="I60" s="343">
        <v>6.8175329999999998E-3</v>
      </c>
      <c r="J60" s="343" t="s">
        <v>150</v>
      </c>
      <c r="K60" s="343" t="s">
        <v>150</v>
      </c>
      <c r="L60" s="343">
        <v>0.16235539795918369</v>
      </c>
      <c r="M60" s="343">
        <v>4.6377775510204082E-3</v>
      </c>
      <c r="N60" s="343">
        <v>0.11906062517006805</v>
      </c>
      <c r="O60" s="343">
        <v>3.4010368707482991E-3</v>
      </c>
      <c r="P60" s="343">
        <v>0.11120232736930388</v>
      </c>
      <c r="Q60" s="343">
        <v>3.1765599664523342E-3</v>
      </c>
      <c r="R60" s="432">
        <v>3.5154284136102519E-2</v>
      </c>
      <c r="S60" s="454">
        <v>7.7825719178082188E-4</v>
      </c>
      <c r="T60" s="528">
        <v>215</v>
      </c>
      <c r="U60" s="407">
        <v>0</v>
      </c>
      <c r="V60" s="530" t="s">
        <v>362</v>
      </c>
    </row>
    <row r="61" spans="2:22">
      <c r="B61" s="397"/>
      <c r="C61" s="331" t="s">
        <v>385</v>
      </c>
      <c r="D61" s="301" t="s">
        <v>74</v>
      </c>
      <c r="E61" s="437" t="s">
        <v>71</v>
      </c>
      <c r="F61" s="441">
        <v>250</v>
      </c>
      <c r="G61" s="399">
        <v>250</v>
      </c>
      <c r="H61" s="343">
        <v>2.0432645999999999E-2</v>
      </c>
      <c r="I61" s="343">
        <v>5.7846080000000001E-3</v>
      </c>
      <c r="J61" s="343" t="s">
        <v>150</v>
      </c>
      <c r="K61" s="343" t="s">
        <v>150</v>
      </c>
      <c r="L61" s="343">
        <v>1.389975918367347E-2</v>
      </c>
      <c r="M61" s="343">
        <v>3.9351074829931977E-3</v>
      </c>
      <c r="N61" s="343">
        <v>1.0193156734693877E-2</v>
      </c>
      <c r="O61" s="343">
        <v>2.8857454875283448E-3</v>
      </c>
      <c r="P61" s="343">
        <v>9.5203830025160745E-3</v>
      </c>
      <c r="Q61" s="343">
        <v>2.6952790979405464E-3</v>
      </c>
      <c r="R61" s="432">
        <v>3.0096694653115332E-3</v>
      </c>
      <c r="S61" s="454">
        <v>6.6034337899543386E-4</v>
      </c>
      <c r="T61" s="528">
        <v>39</v>
      </c>
      <c r="U61" s="407">
        <v>0</v>
      </c>
      <c r="V61" s="529" t="s">
        <v>362</v>
      </c>
    </row>
    <row r="62" spans="2:22">
      <c r="B62" s="397" t="s">
        <v>199</v>
      </c>
      <c r="C62" s="331" t="s">
        <v>386</v>
      </c>
      <c r="D62" s="301" t="s">
        <v>70</v>
      </c>
      <c r="E62" s="437" t="s">
        <v>71</v>
      </c>
      <c r="F62" s="442">
        <v>250</v>
      </c>
      <c r="G62" s="399">
        <v>250</v>
      </c>
      <c r="H62" s="343">
        <v>0.24781281999999999</v>
      </c>
      <c r="I62" s="343">
        <v>9.1642899999999996E-4</v>
      </c>
      <c r="J62" s="343" t="s">
        <v>150</v>
      </c>
      <c r="K62" s="343" t="s">
        <v>150</v>
      </c>
      <c r="L62" s="343">
        <v>0.16858014965986393</v>
      </c>
      <c r="M62" s="343">
        <v>6.2342108843537413E-4</v>
      </c>
      <c r="N62" s="343">
        <v>0.12362544308390024</v>
      </c>
      <c r="O62" s="343">
        <v>4.5717546485260773E-4</v>
      </c>
      <c r="P62" s="343">
        <v>0.11546585593141367</v>
      </c>
      <c r="Q62" s="343">
        <v>4.2700074550368089E-4</v>
      </c>
      <c r="R62" s="432">
        <v>3.6502109294446902E-2</v>
      </c>
      <c r="S62" s="454">
        <v>1.0461518264840182E-4</v>
      </c>
      <c r="T62" s="528">
        <v>222</v>
      </c>
      <c r="U62" s="407">
        <v>0</v>
      </c>
      <c r="V62" s="530" t="s">
        <v>362</v>
      </c>
    </row>
    <row r="63" spans="2:22" ht="26.1">
      <c r="B63" s="397" t="s">
        <v>200</v>
      </c>
      <c r="C63" s="331" t="s">
        <v>387</v>
      </c>
      <c r="D63" s="301" t="s">
        <v>70</v>
      </c>
      <c r="E63" s="437" t="s">
        <v>71</v>
      </c>
      <c r="F63" s="440">
        <v>14</v>
      </c>
      <c r="G63" s="400">
        <v>14</v>
      </c>
      <c r="H63" s="343">
        <v>1.2E-2</v>
      </c>
      <c r="I63" s="343">
        <v>8.0000000000000002E-3</v>
      </c>
      <c r="J63" s="343" t="s">
        <v>150</v>
      </c>
      <c r="K63" s="343" t="s">
        <v>150</v>
      </c>
      <c r="L63" s="343">
        <v>8.1632653061224497E-3</v>
      </c>
      <c r="M63" s="343">
        <v>5.4421768707482989E-3</v>
      </c>
      <c r="N63" s="343">
        <v>3.80952380952381E-3</v>
      </c>
      <c r="O63" s="343">
        <v>2.5396825396825397E-3</v>
      </c>
      <c r="P63" s="343">
        <v>3.1311154598825838E-4</v>
      </c>
      <c r="Q63" s="343">
        <v>2.0874103065883888E-4</v>
      </c>
      <c r="R63" s="432">
        <v>9.8983650022094579E-5</v>
      </c>
      <c r="S63" s="454">
        <v>5.1141552511415522E-5</v>
      </c>
      <c r="T63" s="528">
        <v>8</v>
      </c>
      <c r="U63" s="407">
        <v>0</v>
      </c>
      <c r="V63" s="530" t="s">
        <v>361</v>
      </c>
    </row>
    <row r="64" spans="2:22">
      <c r="B64" s="397"/>
      <c r="C64" s="331" t="s">
        <v>386</v>
      </c>
      <c r="D64" s="301" t="s">
        <v>74</v>
      </c>
      <c r="E64" s="437" t="s">
        <v>71</v>
      </c>
      <c r="F64" s="441">
        <v>250</v>
      </c>
      <c r="G64" s="399">
        <v>250</v>
      </c>
      <c r="H64" s="343">
        <v>2.0432645999999999E-2</v>
      </c>
      <c r="I64" s="343">
        <v>5.7846080000000001E-3</v>
      </c>
      <c r="J64" s="343" t="s">
        <v>150</v>
      </c>
      <c r="K64" s="343" t="s">
        <v>150</v>
      </c>
      <c r="L64" s="343">
        <v>1.389975918367347E-2</v>
      </c>
      <c r="M64" s="343">
        <v>3.9351074829931977E-3</v>
      </c>
      <c r="N64" s="343">
        <v>1.0193156734693877E-2</v>
      </c>
      <c r="O64" s="343">
        <v>2.8857454875283448E-3</v>
      </c>
      <c r="P64" s="343">
        <v>9.5203830025160745E-3</v>
      </c>
      <c r="Q64" s="343">
        <v>2.6952790979405464E-3</v>
      </c>
      <c r="R64" s="432">
        <v>3.0096694653115332E-3</v>
      </c>
      <c r="S64" s="454">
        <v>6.6034337899543386E-4</v>
      </c>
      <c r="T64" s="528">
        <v>39</v>
      </c>
      <c r="U64" s="407">
        <v>0</v>
      </c>
      <c r="V64" s="529" t="s">
        <v>362</v>
      </c>
    </row>
    <row r="65" spans="2:22" ht="18" customHeight="1">
      <c r="B65" s="397" t="s">
        <v>201</v>
      </c>
      <c r="C65" s="331" t="s">
        <v>388</v>
      </c>
      <c r="D65" s="301" t="s">
        <v>70</v>
      </c>
      <c r="E65" s="437" t="s">
        <v>71</v>
      </c>
      <c r="F65" s="442">
        <v>250</v>
      </c>
      <c r="G65" s="399">
        <v>250</v>
      </c>
      <c r="H65" s="343">
        <v>0.70315924699999999</v>
      </c>
      <c r="I65" s="343">
        <v>1.5045869E-2</v>
      </c>
      <c r="J65" s="343" t="s">
        <v>150</v>
      </c>
      <c r="K65" s="343" t="s">
        <v>150</v>
      </c>
      <c r="L65" s="343">
        <v>0.47833962380952377</v>
      </c>
      <c r="M65" s="343">
        <v>1.0235285034013605E-2</v>
      </c>
      <c r="N65" s="343">
        <v>0.35078239079365081</v>
      </c>
      <c r="O65" s="343">
        <v>7.5058756916099771E-3</v>
      </c>
      <c r="P65" s="343">
        <v>0.32762987932159165</v>
      </c>
      <c r="Q65" s="343">
        <v>7.0104692013791816E-3</v>
      </c>
      <c r="R65" s="432">
        <v>0.10357331668876123</v>
      </c>
      <c r="S65" s="454">
        <v>1.7175649543378995E-3</v>
      </c>
      <c r="T65" s="528">
        <v>354</v>
      </c>
      <c r="U65" s="407">
        <v>0</v>
      </c>
      <c r="V65" s="530" t="s">
        <v>362</v>
      </c>
    </row>
    <row r="66" spans="2:22" ht="27.75" customHeight="1">
      <c r="B66" s="397" t="s">
        <v>202</v>
      </c>
      <c r="C66" s="331" t="s">
        <v>389</v>
      </c>
      <c r="D66" s="301" t="s">
        <v>70</v>
      </c>
      <c r="E66" s="437" t="s">
        <v>71</v>
      </c>
      <c r="F66" s="440">
        <v>5</v>
      </c>
      <c r="G66" s="400">
        <v>5</v>
      </c>
      <c r="H66" s="343">
        <v>0.61899999999999999</v>
      </c>
      <c r="I66" s="343">
        <v>0.34100000000000003</v>
      </c>
      <c r="J66" s="343" t="s">
        <v>150</v>
      </c>
      <c r="K66" s="343" t="s">
        <v>150</v>
      </c>
      <c r="L66" s="343">
        <v>0.42108843537414969</v>
      </c>
      <c r="M66" s="343">
        <v>0.23197278911564628</v>
      </c>
      <c r="N66" s="343">
        <v>7.0181405895691606E-2</v>
      </c>
      <c r="O66" s="343">
        <v>3.8662131519274376E-2</v>
      </c>
      <c r="P66" s="343">
        <v>5.7683347311527347E-3</v>
      </c>
      <c r="Q66" s="343">
        <v>3.1777094399403601E-3</v>
      </c>
      <c r="R66" s="432">
        <v>1.8235380762998967E-3</v>
      </c>
      <c r="S66" s="454">
        <v>7.7853881278538821E-4</v>
      </c>
      <c r="T66" s="528">
        <v>2</v>
      </c>
      <c r="U66" s="407">
        <v>0</v>
      </c>
      <c r="V66" s="530" t="s">
        <v>361</v>
      </c>
    </row>
    <row r="67" spans="2:22" ht="18" customHeight="1">
      <c r="B67" s="397" t="s">
        <v>203</v>
      </c>
      <c r="C67" s="331" t="s">
        <v>390</v>
      </c>
      <c r="D67" s="301" t="s">
        <v>70</v>
      </c>
      <c r="E67" s="437" t="s">
        <v>71</v>
      </c>
      <c r="F67" s="440">
        <v>14</v>
      </c>
      <c r="G67" s="400">
        <v>14</v>
      </c>
      <c r="H67" s="343">
        <v>5.106852065</v>
      </c>
      <c r="I67" s="343">
        <v>1.6906626000000001E-2</v>
      </c>
      <c r="J67" s="343" t="s">
        <v>150</v>
      </c>
      <c r="K67" s="343" t="s">
        <v>150</v>
      </c>
      <c r="L67" s="343">
        <v>3.4740490238095236</v>
      </c>
      <c r="M67" s="343">
        <v>1.150110612244898E-2</v>
      </c>
      <c r="N67" s="343">
        <v>1.621222877777778</v>
      </c>
      <c r="O67" s="343">
        <v>5.3671828571428574E-3</v>
      </c>
      <c r="P67" s="343">
        <v>0.13325119543378994</v>
      </c>
      <c r="Q67" s="343">
        <v>4.4113831702544034E-4</v>
      </c>
      <c r="R67" s="432">
        <v>4.2124571459714245E-2</v>
      </c>
      <c r="S67" s="454">
        <v>1.0807888767123288E-4</v>
      </c>
      <c r="T67" s="528">
        <v>33</v>
      </c>
      <c r="U67" s="407">
        <v>0</v>
      </c>
      <c r="V67" s="530" t="s">
        <v>362</v>
      </c>
    </row>
    <row r="68" spans="2:22" ht="18" customHeight="1">
      <c r="B68" s="397"/>
      <c r="C68" s="331" t="s">
        <v>388</v>
      </c>
      <c r="D68" s="301" t="s">
        <v>74</v>
      </c>
      <c r="E68" s="437" t="s">
        <v>71</v>
      </c>
      <c r="F68" s="441">
        <v>250</v>
      </c>
      <c r="G68" s="399">
        <v>250</v>
      </c>
      <c r="H68" s="343">
        <v>2.0432645999999999E-2</v>
      </c>
      <c r="I68" s="343">
        <v>5.7846080000000001E-3</v>
      </c>
      <c r="J68" s="343" t="s">
        <v>150</v>
      </c>
      <c r="K68" s="343" t="s">
        <v>150</v>
      </c>
      <c r="L68" s="343">
        <v>1.389975918367347E-2</v>
      </c>
      <c r="M68" s="343">
        <v>3.9351074829931977E-3</v>
      </c>
      <c r="N68" s="343">
        <v>1.0193156734693877E-2</v>
      </c>
      <c r="O68" s="343">
        <v>2.8857454875283448E-3</v>
      </c>
      <c r="P68" s="343">
        <v>9.5203830025160745E-3</v>
      </c>
      <c r="Q68" s="343">
        <v>2.6952790979405464E-3</v>
      </c>
      <c r="R68" s="432">
        <v>3.0096694653115332E-3</v>
      </c>
      <c r="S68" s="454">
        <v>6.6034337899543386E-4</v>
      </c>
      <c r="T68" s="528">
        <v>39</v>
      </c>
      <c r="U68" s="407">
        <v>0</v>
      </c>
      <c r="V68" s="529" t="s">
        <v>362</v>
      </c>
    </row>
    <row r="69" spans="2:22">
      <c r="B69" s="397" t="s">
        <v>204</v>
      </c>
      <c r="C69" s="331" t="s">
        <v>391</v>
      </c>
      <c r="D69" s="301" t="s">
        <v>70</v>
      </c>
      <c r="E69" s="437" t="s">
        <v>71</v>
      </c>
      <c r="F69" s="442">
        <v>250</v>
      </c>
      <c r="G69" s="399">
        <v>250</v>
      </c>
      <c r="H69" s="343">
        <v>0.13325184900000001</v>
      </c>
      <c r="I69" s="343">
        <v>3.6151999999999999E-4</v>
      </c>
      <c r="J69" s="343" t="s">
        <v>150</v>
      </c>
      <c r="K69" s="343" t="s">
        <v>150</v>
      </c>
      <c r="L69" s="343">
        <v>9.0647516326530619E-2</v>
      </c>
      <c r="M69" s="343">
        <v>2.4593197278911566E-4</v>
      </c>
      <c r="N69" s="343">
        <v>6.6474845306122451E-2</v>
      </c>
      <c r="O69" s="343">
        <v>1.803501133786848E-4</v>
      </c>
      <c r="P69" s="343">
        <v>6.2087339949678501E-2</v>
      </c>
      <c r="Q69" s="343">
        <v>1.6844655670487373E-4</v>
      </c>
      <c r="R69" s="432">
        <v>1.962761069376933E-2</v>
      </c>
      <c r="S69" s="454">
        <v>4.1269406392694061E-5</v>
      </c>
      <c r="T69" s="528">
        <v>1952</v>
      </c>
      <c r="U69" s="407">
        <v>0</v>
      </c>
      <c r="V69" s="530" t="s">
        <v>362</v>
      </c>
    </row>
    <row r="70" spans="2:22" ht="26.1">
      <c r="B70" s="397" t="s">
        <v>205</v>
      </c>
      <c r="C70" s="331" t="s">
        <v>392</v>
      </c>
      <c r="D70" s="301" t="s">
        <v>70</v>
      </c>
      <c r="E70" s="437" t="s">
        <v>71</v>
      </c>
      <c r="F70" s="440">
        <v>5</v>
      </c>
      <c r="G70" s="400">
        <v>5</v>
      </c>
      <c r="H70" s="343">
        <v>0.13400000000000001</v>
      </c>
      <c r="I70" s="343">
        <v>3.2000000000000001E-2</v>
      </c>
      <c r="J70" s="343" t="s">
        <v>150</v>
      </c>
      <c r="K70" s="343" t="s">
        <v>150</v>
      </c>
      <c r="L70" s="343">
        <v>9.1156462585034015E-2</v>
      </c>
      <c r="M70" s="343">
        <v>2.1768707482993196E-2</v>
      </c>
      <c r="N70" s="343">
        <v>1.5192743764172336E-2</v>
      </c>
      <c r="O70" s="343">
        <v>3.6281179138321997E-3</v>
      </c>
      <c r="P70" s="343">
        <v>1.2487186655484111E-3</v>
      </c>
      <c r="Q70" s="343">
        <v>2.9820147236976982E-4</v>
      </c>
      <c r="R70" s="432">
        <v>3.9475622330240094E-4</v>
      </c>
      <c r="S70" s="454">
        <v>7.3059360730593609E-5</v>
      </c>
      <c r="T70" s="528">
        <v>38</v>
      </c>
      <c r="U70" s="407">
        <v>0</v>
      </c>
      <c r="V70" s="530" t="s">
        <v>361</v>
      </c>
    </row>
    <row r="71" spans="2:22">
      <c r="B71" s="397" t="s">
        <v>206</v>
      </c>
      <c r="C71" s="331" t="s">
        <v>393</v>
      </c>
      <c r="D71" s="301" t="s">
        <v>70</v>
      </c>
      <c r="E71" s="437" t="s">
        <v>71</v>
      </c>
      <c r="F71" s="440">
        <v>14</v>
      </c>
      <c r="G71" s="400">
        <v>14</v>
      </c>
      <c r="H71" s="343">
        <v>6.9571007000000004E-2</v>
      </c>
      <c r="I71" s="343">
        <v>2.0100000000000001E-5</v>
      </c>
      <c r="J71" s="343" t="s">
        <v>150</v>
      </c>
      <c r="K71" s="343" t="s">
        <v>150</v>
      </c>
      <c r="L71" s="343">
        <v>4.7327215646258511E-2</v>
      </c>
      <c r="M71" s="343">
        <v>1.3673469387755102E-5</v>
      </c>
      <c r="N71" s="343">
        <v>2.2086033968253971E-2</v>
      </c>
      <c r="O71" s="343">
        <v>6.380952380952381E-6</v>
      </c>
      <c r="P71" s="343">
        <v>1.8152904631441617E-3</v>
      </c>
      <c r="Q71" s="343">
        <v>5.244618395303327E-7</v>
      </c>
      <c r="R71" s="432">
        <v>5.7386601738105756E-4</v>
      </c>
      <c r="S71" s="454">
        <v>1.2849315068493151E-7</v>
      </c>
      <c r="T71" s="528">
        <v>1633</v>
      </c>
      <c r="U71" s="407">
        <v>0</v>
      </c>
      <c r="V71" s="530" t="s">
        <v>362</v>
      </c>
    </row>
    <row r="72" spans="2:22">
      <c r="B72" s="397"/>
      <c r="C72" s="331" t="s">
        <v>391</v>
      </c>
      <c r="D72" s="301" t="s">
        <v>74</v>
      </c>
      <c r="E72" s="437" t="s">
        <v>71</v>
      </c>
      <c r="F72" s="441">
        <v>250</v>
      </c>
      <c r="G72" s="399">
        <v>250</v>
      </c>
      <c r="H72" s="343">
        <v>2.0432645999999999E-2</v>
      </c>
      <c r="I72" s="343">
        <v>5.7846080000000001E-3</v>
      </c>
      <c r="J72" s="343" t="s">
        <v>150</v>
      </c>
      <c r="K72" s="343" t="s">
        <v>150</v>
      </c>
      <c r="L72" s="343">
        <v>1.389975918367347E-2</v>
      </c>
      <c r="M72" s="343">
        <v>3.9351074829931977E-3</v>
      </c>
      <c r="N72" s="343">
        <v>1.0193156734693877E-2</v>
      </c>
      <c r="O72" s="343">
        <v>2.8857454875283448E-3</v>
      </c>
      <c r="P72" s="343">
        <v>9.5203830025160745E-3</v>
      </c>
      <c r="Q72" s="343">
        <v>2.6952790979405464E-3</v>
      </c>
      <c r="R72" s="432">
        <v>3.0096694653115332E-3</v>
      </c>
      <c r="S72" s="454">
        <v>6.6034337899543386E-4</v>
      </c>
      <c r="T72" s="528">
        <v>39</v>
      </c>
      <c r="U72" s="407">
        <v>0</v>
      </c>
      <c r="V72" s="529" t="s">
        <v>362</v>
      </c>
    </row>
    <row r="73" spans="2:22">
      <c r="B73" s="397" t="s">
        <v>207</v>
      </c>
      <c r="C73" s="331" t="s">
        <v>394</v>
      </c>
      <c r="D73" s="301" t="s">
        <v>70</v>
      </c>
      <c r="E73" s="437" t="s">
        <v>71</v>
      </c>
      <c r="F73" s="442">
        <v>250</v>
      </c>
      <c r="G73" s="398">
        <v>250</v>
      </c>
      <c r="H73" s="343">
        <v>0.48573529700000001</v>
      </c>
      <c r="I73" s="343">
        <v>1.6556959999999999E-2</v>
      </c>
      <c r="J73" s="343" t="s">
        <v>150</v>
      </c>
      <c r="K73" s="343" t="s">
        <v>150</v>
      </c>
      <c r="L73" s="343">
        <v>0.33043217482993198</v>
      </c>
      <c r="M73" s="343">
        <v>1.1263238095238095E-2</v>
      </c>
      <c r="N73" s="343">
        <v>0.24231692820861678</v>
      </c>
      <c r="O73" s="343">
        <v>8.259707936507937E-3</v>
      </c>
      <c r="P73" s="343">
        <v>0.22632340741776164</v>
      </c>
      <c r="Q73" s="343">
        <v>7.7145466405740383E-3</v>
      </c>
      <c r="R73" s="432">
        <v>7.1547399764324643E-2</v>
      </c>
      <c r="S73" s="454">
        <v>1.8900639269406392E-3</v>
      </c>
      <c r="T73" s="528">
        <v>21</v>
      </c>
      <c r="U73" s="407">
        <v>0</v>
      </c>
      <c r="V73" s="530" t="s">
        <v>362</v>
      </c>
    </row>
    <row r="74" spans="2:22">
      <c r="B74" s="401"/>
      <c r="C74" s="402" t="s">
        <v>394</v>
      </c>
      <c r="D74" s="318" t="s">
        <v>74</v>
      </c>
      <c r="E74" s="438" t="s">
        <v>71</v>
      </c>
      <c r="F74" s="444">
        <v>250</v>
      </c>
      <c r="G74" s="403">
        <v>250</v>
      </c>
      <c r="H74" s="345">
        <v>2.0432645999999999E-2</v>
      </c>
      <c r="I74" s="345">
        <v>5.7846080000000001E-3</v>
      </c>
      <c r="J74" s="345" t="s">
        <v>150</v>
      </c>
      <c r="K74" s="345" t="s">
        <v>150</v>
      </c>
      <c r="L74" s="373">
        <v>1.389975918367347E-2</v>
      </c>
      <c r="M74" s="373">
        <v>3.9351074829931977E-3</v>
      </c>
      <c r="N74" s="373">
        <v>1.0193156734693877E-2</v>
      </c>
      <c r="O74" s="373">
        <v>2.8857454875283448E-3</v>
      </c>
      <c r="P74" s="373">
        <v>9.5203830025160745E-3</v>
      </c>
      <c r="Q74" s="373">
        <v>2.6952790979405464E-3</v>
      </c>
      <c r="R74" s="448">
        <v>3.0096694653115332E-3</v>
      </c>
      <c r="S74" s="455">
        <v>6.6034337899543386E-4</v>
      </c>
      <c r="T74" s="528">
        <v>39</v>
      </c>
      <c r="U74" s="407">
        <v>0</v>
      </c>
      <c r="V74" s="529" t="s">
        <v>362</v>
      </c>
    </row>
    <row r="75" spans="2:22">
      <c r="B75" s="397" t="s">
        <v>209</v>
      </c>
      <c r="C75" s="331" t="s">
        <v>380</v>
      </c>
      <c r="D75" s="315" t="s">
        <v>70</v>
      </c>
      <c r="E75" s="436" t="s">
        <v>73</v>
      </c>
      <c r="F75" s="441">
        <v>167</v>
      </c>
      <c r="G75" s="398">
        <v>167</v>
      </c>
      <c r="H75" s="384">
        <v>0.43962918400000001</v>
      </c>
      <c r="I75" s="384">
        <v>5.5305900000000002E-3</v>
      </c>
      <c r="J75" s="344" t="s">
        <v>150</v>
      </c>
      <c r="K75" s="344" t="s">
        <v>150</v>
      </c>
      <c r="L75" s="496">
        <v>0.44860120816326532</v>
      </c>
      <c r="M75" s="496">
        <v>5.6434591836734688E-3</v>
      </c>
      <c r="N75" s="496">
        <v>0.32897421931972792</v>
      </c>
      <c r="O75" s="496">
        <v>4.1385367346938777E-3</v>
      </c>
      <c r="P75" s="496">
        <v>0.20525041578976796</v>
      </c>
      <c r="Q75" s="496">
        <v>2.5820758456807378E-3</v>
      </c>
      <c r="R75" s="497">
        <v>6.4885615314184714E-2</v>
      </c>
      <c r="S75" s="498">
        <v>6.3260858219178079E-4</v>
      </c>
      <c r="T75" s="528">
        <v>455</v>
      </c>
      <c r="U75" s="407">
        <v>0</v>
      </c>
      <c r="V75" s="529" t="s">
        <v>359</v>
      </c>
    </row>
    <row r="76" spans="2:22" ht="26.1">
      <c r="B76" s="397" t="s">
        <v>212</v>
      </c>
      <c r="C76" s="331" t="s">
        <v>381</v>
      </c>
      <c r="D76" s="301" t="s">
        <v>70</v>
      </c>
      <c r="E76" s="437" t="s">
        <v>73</v>
      </c>
      <c r="F76" s="440">
        <v>5</v>
      </c>
      <c r="G76" s="400">
        <v>5</v>
      </c>
      <c r="H76" s="343">
        <v>0.78400000000000003</v>
      </c>
      <c r="I76" s="343">
        <v>0.37</v>
      </c>
      <c r="J76" s="343" t="s">
        <v>150</v>
      </c>
      <c r="K76" s="343" t="s">
        <v>150</v>
      </c>
      <c r="L76" s="343">
        <v>0.80000000000000016</v>
      </c>
      <c r="M76" s="343">
        <v>0.37755102040816318</v>
      </c>
      <c r="N76" s="343">
        <v>0.13333333333333336</v>
      </c>
      <c r="O76" s="343">
        <v>6.2925170068027197E-2</v>
      </c>
      <c r="P76" s="343">
        <v>1.0958904109589045E-2</v>
      </c>
      <c r="Q76" s="343">
        <v>5.1719317864131944E-3</v>
      </c>
      <c r="R76" s="432">
        <v>3.4644277507733102E-3</v>
      </c>
      <c r="S76" s="454">
        <v>1.2671232876712325E-3</v>
      </c>
      <c r="T76" s="528">
        <v>3</v>
      </c>
      <c r="U76" s="407">
        <v>0</v>
      </c>
      <c r="V76" s="530" t="s">
        <v>361</v>
      </c>
    </row>
    <row r="77" spans="2:22">
      <c r="B77" s="397" t="s">
        <v>226</v>
      </c>
      <c r="C77" s="331" t="s">
        <v>380</v>
      </c>
      <c r="D77" s="301" t="s">
        <v>74</v>
      </c>
      <c r="E77" s="437" t="s">
        <v>73</v>
      </c>
      <c r="F77" s="441">
        <v>167</v>
      </c>
      <c r="G77" s="398">
        <v>167</v>
      </c>
      <c r="H77" s="343">
        <v>2.0432645999999999E-2</v>
      </c>
      <c r="I77" s="343">
        <v>5.7846080000000001E-3</v>
      </c>
      <c r="J77" s="343" t="s">
        <v>150</v>
      </c>
      <c r="K77" s="343" t="s">
        <v>150</v>
      </c>
      <c r="L77" s="343">
        <v>2.0849638775510205E-2</v>
      </c>
      <c r="M77" s="343">
        <v>5.9026612244897966E-3</v>
      </c>
      <c r="N77" s="343">
        <v>1.5289735102040814E-2</v>
      </c>
      <c r="O77" s="343">
        <v>4.3286182312925175E-3</v>
      </c>
      <c r="P77" s="343">
        <v>9.5394237685211061E-3</v>
      </c>
      <c r="Q77" s="343">
        <v>2.7006696561364275E-3</v>
      </c>
      <c r="R77" s="432">
        <v>3.0156888042421563E-3</v>
      </c>
      <c r="S77" s="454">
        <v>6.6166406575342469E-4</v>
      </c>
      <c r="T77" s="528">
        <v>39</v>
      </c>
      <c r="U77" s="407">
        <v>0</v>
      </c>
      <c r="V77" s="529" t="s">
        <v>362</v>
      </c>
    </row>
    <row r="78" spans="2:22">
      <c r="B78" s="397" t="s">
        <v>213</v>
      </c>
      <c r="C78" s="331" t="s">
        <v>382</v>
      </c>
      <c r="D78" s="301" t="s">
        <v>70</v>
      </c>
      <c r="E78" s="437" t="s">
        <v>73</v>
      </c>
      <c r="F78" s="442">
        <v>167</v>
      </c>
      <c r="G78" s="399">
        <v>167</v>
      </c>
      <c r="H78" s="343">
        <v>0.101531101</v>
      </c>
      <c r="I78" s="343">
        <v>2.6054600000000001E-4</v>
      </c>
      <c r="J78" s="343" t="s">
        <v>150</v>
      </c>
      <c r="K78" s="343" t="s">
        <v>150</v>
      </c>
      <c r="L78" s="343">
        <v>0.10360316428571428</v>
      </c>
      <c r="M78" s="343">
        <v>2.6586326530612247E-4</v>
      </c>
      <c r="N78" s="343">
        <v>7.5975653809523813E-2</v>
      </c>
      <c r="O78" s="343">
        <v>1.9496639455782316E-4</v>
      </c>
      <c r="P78" s="343">
        <v>4.7401995714285709E-2</v>
      </c>
      <c r="Q78" s="343">
        <v>1.2164154878389713E-4</v>
      </c>
      <c r="R78" s="432">
        <v>1.4985147032258063E-2</v>
      </c>
      <c r="S78" s="454">
        <v>2.9802179452054796E-5</v>
      </c>
      <c r="T78" s="528">
        <v>313</v>
      </c>
      <c r="U78" s="407">
        <v>0</v>
      </c>
      <c r="V78" s="530" t="s">
        <v>362</v>
      </c>
    </row>
    <row r="79" spans="2:22" ht="26.1">
      <c r="B79" s="397" t="s">
        <v>214</v>
      </c>
      <c r="C79" s="331" t="s">
        <v>383</v>
      </c>
      <c r="D79" s="301" t="s">
        <v>70</v>
      </c>
      <c r="E79" s="437" t="s">
        <v>73</v>
      </c>
      <c r="F79" s="440">
        <v>5</v>
      </c>
      <c r="G79" s="400">
        <v>5</v>
      </c>
      <c r="H79" s="343">
        <v>0.13400000000000001</v>
      </c>
      <c r="I79" s="343">
        <v>0.13400000000000001</v>
      </c>
      <c r="J79" s="343" t="s">
        <v>150</v>
      </c>
      <c r="K79" s="343" t="s">
        <v>150</v>
      </c>
      <c r="L79" s="343">
        <v>0.13673469387755102</v>
      </c>
      <c r="M79" s="343">
        <v>0.13673469387755102</v>
      </c>
      <c r="N79" s="343">
        <v>2.2789115646258507E-2</v>
      </c>
      <c r="O79" s="343">
        <v>2.2789115646258507E-2</v>
      </c>
      <c r="P79" s="343">
        <v>1.873077998322617E-3</v>
      </c>
      <c r="Q79" s="343">
        <v>1.8730779983226172E-3</v>
      </c>
      <c r="R79" s="432">
        <v>5.9213433495360144E-4</v>
      </c>
      <c r="S79" s="454">
        <v>4.5890410958904118E-4</v>
      </c>
      <c r="T79" s="528">
        <v>5</v>
      </c>
      <c r="U79" s="407">
        <v>0</v>
      </c>
      <c r="V79" s="530" t="s">
        <v>361</v>
      </c>
    </row>
    <row r="80" spans="2:22" ht="26.1">
      <c r="B80" s="397" t="s">
        <v>215</v>
      </c>
      <c r="C80" s="331" t="s">
        <v>384</v>
      </c>
      <c r="D80" s="301" t="s">
        <v>70</v>
      </c>
      <c r="E80" s="437" t="s">
        <v>73</v>
      </c>
      <c r="F80" s="440">
        <v>14</v>
      </c>
      <c r="G80" s="400">
        <v>14</v>
      </c>
      <c r="H80" s="343">
        <v>0.13900000000000001</v>
      </c>
      <c r="I80" s="343">
        <v>1.7000000000000001E-2</v>
      </c>
      <c r="J80" s="343" t="s">
        <v>150</v>
      </c>
      <c r="K80" s="343" t="s">
        <v>150</v>
      </c>
      <c r="L80" s="343">
        <v>0.14183673469387756</v>
      </c>
      <c r="M80" s="343">
        <v>1.7346938775510207E-2</v>
      </c>
      <c r="N80" s="343">
        <v>6.6190476190476202E-2</v>
      </c>
      <c r="O80" s="343">
        <v>8.0952380952380963E-3</v>
      </c>
      <c r="P80" s="343">
        <v>5.440313111545989E-3</v>
      </c>
      <c r="Q80" s="343">
        <v>6.6536203522504908E-4</v>
      </c>
      <c r="R80" s="432">
        <v>1.7198409191338934E-3</v>
      </c>
      <c r="S80" s="454">
        <v>1.6301369863013702E-4</v>
      </c>
      <c r="T80" s="528">
        <v>4</v>
      </c>
      <c r="U80" s="407">
        <v>0</v>
      </c>
      <c r="V80" s="530" t="s">
        <v>361</v>
      </c>
    </row>
    <row r="81" spans="2:22">
      <c r="B81" s="397"/>
      <c r="C81" s="331" t="s">
        <v>382</v>
      </c>
      <c r="D81" s="301" t="s">
        <v>74</v>
      </c>
      <c r="E81" s="437" t="s">
        <v>73</v>
      </c>
      <c r="F81" s="441">
        <v>167</v>
      </c>
      <c r="G81" s="398">
        <v>167</v>
      </c>
      <c r="H81" s="343">
        <v>2.0432645999999999E-2</v>
      </c>
      <c r="I81" s="343">
        <v>5.7846080000000001E-3</v>
      </c>
      <c r="J81" s="343" t="s">
        <v>150</v>
      </c>
      <c r="K81" s="343" t="s">
        <v>150</v>
      </c>
      <c r="L81" s="343">
        <v>2.0849638775510205E-2</v>
      </c>
      <c r="M81" s="343">
        <v>5.9026612244897966E-3</v>
      </c>
      <c r="N81" s="343">
        <v>1.5289735102040814E-2</v>
      </c>
      <c r="O81" s="343">
        <v>4.3286182312925175E-3</v>
      </c>
      <c r="P81" s="343">
        <v>9.5394237685211061E-3</v>
      </c>
      <c r="Q81" s="343">
        <v>2.7006696561364275E-3</v>
      </c>
      <c r="R81" s="432">
        <v>3.0156888042421563E-3</v>
      </c>
      <c r="S81" s="454">
        <v>6.6166406575342469E-4</v>
      </c>
      <c r="T81" s="528">
        <v>39</v>
      </c>
      <c r="U81" s="407">
        <v>0</v>
      </c>
      <c r="V81" s="529" t="s">
        <v>362</v>
      </c>
    </row>
    <row r="82" spans="2:22">
      <c r="B82" s="336" t="s">
        <v>216</v>
      </c>
      <c r="C82" s="331" t="s">
        <v>385</v>
      </c>
      <c r="D82" s="301" t="s">
        <v>70</v>
      </c>
      <c r="E82" s="437" t="s">
        <v>73</v>
      </c>
      <c r="F82" s="443">
        <v>167</v>
      </c>
      <c r="G82" s="316">
        <v>167</v>
      </c>
      <c r="H82" s="343">
        <v>0.23866243500000001</v>
      </c>
      <c r="I82" s="343">
        <v>6.8175329999999998E-3</v>
      </c>
      <c r="J82" s="343" t="s">
        <v>150</v>
      </c>
      <c r="K82" s="343" t="s">
        <v>150</v>
      </c>
      <c r="L82" s="343">
        <v>0.24353309693877556</v>
      </c>
      <c r="M82" s="343">
        <v>6.9566663265306118E-3</v>
      </c>
      <c r="N82" s="343">
        <v>0.17859093775510204</v>
      </c>
      <c r="O82" s="343">
        <v>5.1015553061224484E-3</v>
      </c>
      <c r="P82" s="343">
        <v>0.1114247320240425</v>
      </c>
      <c r="Q82" s="343">
        <v>3.1829130863852387E-3</v>
      </c>
      <c r="R82" s="432">
        <v>3.5224592704374731E-2</v>
      </c>
      <c r="S82" s="454">
        <v>7.7981370616438345E-4</v>
      </c>
      <c r="T82" s="528">
        <v>215</v>
      </c>
      <c r="U82" s="407">
        <v>0</v>
      </c>
      <c r="V82" s="530" t="s">
        <v>362</v>
      </c>
    </row>
    <row r="83" spans="2:22">
      <c r="B83" s="397"/>
      <c r="C83" s="331" t="s">
        <v>385</v>
      </c>
      <c r="D83" s="301" t="s">
        <v>74</v>
      </c>
      <c r="E83" s="437" t="s">
        <v>73</v>
      </c>
      <c r="F83" s="441">
        <v>167</v>
      </c>
      <c r="G83" s="398">
        <v>167</v>
      </c>
      <c r="H83" s="343">
        <v>2.0432645999999999E-2</v>
      </c>
      <c r="I83" s="343">
        <v>5.7846080000000001E-3</v>
      </c>
      <c r="J83" s="343" t="s">
        <v>150</v>
      </c>
      <c r="K83" s="343" t="s">
        <v>150</v>
      </c>
      <c r="L83" s="343">
        <v>2.0849638775510205E-2</v>
      </c>
      <c r="M83" s="343">
        <v>5.9026612244897966E-3</v>
      </c>
      <c r="N83" s="343">
        <v>1.5289735102040814E-2</v>
      </c>
      <c r="O83" s="343">
        <v>4.3286182312925175E-3</v>
      </c>
      <c r="P83" s="343">
        <v>9.5394237685211061E-3</v>
      </c>
      <c r="Q83" s="343">
        <v>2.7006696561364275E-3</v>
      </c>
      <c r="R83" s="432">
        <v>3.0156888042421563E-3</v>
      </c>
      <c r="S83" s="454">
        <v>6.6166406575342469E-4</v>
      </c>
      <c r="T83" s="528">
        <v>39</v>
      </c>
      <c r="U83" s="407">
        <v>0</v>
      </c>
      <c r="V83" s="529" t="s">
        <v>362</v>
      </c>
    </row>
    <row r="84" spans="2:22">
      <c r="B84" s="397" t="s">
        <v>217</v>
      </c>
      <c r="C84" s="331" t="s">
        <v>386</v>
      </c>
      <c r="D84" s="301" t="s">
        <v>70</v>
      </c>
      <c r="E84" s="437" t="s">
        <v>73</v>
      </c>
      <c r="F84" s="442">
        <v>167</v>
      </c>
      <c r="G84" s="399">
        <v>167</v>
      </c>
      <c r="H84" s="343">
        <v>0.24781281999999999</v>
      </c>
      <c r="I84" s="343">
        <v>9.1642899999999996E-4</v>
      </c>
      <c r="J84" s="343" t="s">
        <v>150</v>
      </c>
      <c r="K84" s="343" t="s">
        <v>150</v>
      </c>
      <c r="L84" s="343">
        <v>0.2528702244897959</v>
      </c>
      <c r="M84" s="343">
        <v>9.3513163265306119E-4</v>
      </c>
      <c r="N84" s="343">
        <v>0.18543816462585033</v>
      </c>
      <c r="O84" s="343">
        <v>6.8576319727891156E-4</v>
      </c>
      <c r="P84" s="343">
        <v>0.1156967876432765</v>
      </c>
      <c r="Q84" s="343">
        <v>4.2785474699468835E-4</v>
      </c>
      <c r="R84" s="432">
        <v>3.6575113513035794E-2</v>
      </c>
      <c r="S84" s="454">
        <v>1.0482441301369864E-4</v>
      </c>
      <c r="T84" s="528">
        <v>222</v>
      </c>
      <c r="U84" s="407">
        <v>0</v>
      </c>
      <c r="V84" s="530" t="s">
        <v>362</v>
      </c>
    </row>
    <row r="85" spans="2:22" ht="26.1">
      <c r="B85" s="397" t="s">
        <v>218</v>
      </c>
      <c r="C85" s="331" t="s">
        <v>387</v>
      </c>
      <c r="D85" s="301" t="s">
        <v>70</v>
      </c>
      <c r="E85" s="437" t="s">
        <v>73</v>
      </c>
      <c r="F85" s="440">
        <v>14</v>
      </c>
      <c r="G85" s="400">
        <v>14</v>
      </c>
      <c r="H85" s="343">
        <v>1.2E-2</v>
      </c>
      <c r="I85" s="343">
        <v>8.0000000000000002E-3</v>
      </c>
      <c r="J85" s="343" t="s">
        <v>150</v>
      </c>
      <c r="K85" s="343" t="s">
        <v>150</v>
      </c>
      <c r="L85" s="343">
        <v>1.2244897959183676E-2</v>
      </c>
      <c r="M85" s="343">
        <v>8.1632653061224497E-3</v>
      </c>
      <c r="N85" s="343">
        <v>5.7142857142857143E-3</v>
      </c>
      <c r="O85" s="343">
        <v>3.80952380952381E-3</v>
      </c>
      <c r="P85" s="343">
        <v>4.6966731898238749E-4</v>
      </c>
      <c r="Q85" s="343">
        <v>3.1311154598825833E-4</v>
      </c>
      <c r="R85" s="432">
        <v>1.4847547503314185E-4</v>
      </c>
      <c r="S85" s="454">
        <v>7.6712328767123287E-5</v>
      </c>
      <c r="T85" s="528">
        <v>8</v>
      </c>
      <c r="U85" s="407">
        <v>0</v>
      </c>
      <c r="V85" s="530" t="s">
        <v>361</v>
      </c>
    </row>
    <row r="86" spans="2:22">
      <c r="B86" s="397"/>
      <c r="C86" s="331" t="s">
        <v>386</v>
      </c>
      <c r="D86" s="301" t="s">
        <v>74</v>
      </c>
      <c r="E86" s="437" t="s">
        <v>73</v>
      </c>
      <c r="F86" s="441">
        <v>167</v>
      </c>
      <c r="G86" s="398">
        <v>167</v>
      </c>
      <c r="H86" s="343">
        <v>2.0432645999999999E-2</v>
      </c>
      <c r="I86" s="343">
        <v>5.7846080000000001E-3</v>
      </c>
      <c r="J86" s="343" t="s">
        <v>150</v>
      </c>
      <c r="K86" s="343" t="s">
        <v>150</v>
      </c>
      <c r="L86" s="343">
        <v>2.0849638775510205E-2</v>
      </c>
      <c r="M86" s="343">
        <v>5.9026612244897966E-3</v>
      </c>
      <c r="N86" s="343">
        <v>1.5289735102040814E-2</v>
      </c>
      <c r="O86" s="343">
        <v>4.3286182312925175E-3</v>
      </c>
      <c r="P86" s="343">
        <v>9.5394237685211061E-3</v>
      </c>
      <c r="Q86" s="343">
        <v>2.7006696561364275E-3</v>
      </c>
      <c r="R86" s="432">
        <v>3.0156888042421563E-3</v>
      </c>
      <c r="S86" s="454">
        <v>6.6166406575342469E-4</v>
      </c>
      <c r="T86" s="528">
        <v>39</v>
      </c>
      <c r="U86" s="407">
        <v>0</v>
      </c>
      <c r="V86" s="529" t="s">
        <v>362</v>
      </c>
    </row>
    <row r="87" spans="2:22">
      <c r="B87" s="336" t="s">
        <v>219</v>
      </c>
      <c r="C87" s="331" t="s">
        <v>388</v>
      </c>
      <c r="D87" s="301" t="s">
        <v>70</v>
      </c>
      <c r="E87" s="437" t="s">
        <v>73</v>
      </c>
      <c r="F87" s="443">
        <v>167</v>
      </c>
      <c r="G87" s="316">
        <v>167</v>
      </c>
      <c r="H87" s="343">
        <v>0.70315924699999999</v>
      </c>
      <c r="I87" s="343">
        <v>1.5045869E-2</v>
      </c>
      <c r="J87" s="343" t="s">
        <v>150</v>
      </c>
      <c r="K87" s="343" t="s">
        <v>150</v>
      </c>
      <c r="L87" s="343">
        <v>0.71750943571428571</v>
      </c>
      <c r="M87" s="343">
        <v>1.5352927551020407E-2</v>
      </c>
      <c r="N87" s="343">
        <v>0.52617358619047627</v>
      </c>
      <c r="O87" s="343">
        <v>1.1258813537414964E-2</v>
      </c>
      <c r="P87" s="343">
        <v>0.32828513908023482</v>
      </c>
      <c r="Q87" s="343">
        <v>7.0244901397819399E-3</v>
      </c>
      <c r="R87" s="432">
        <v>0.10378046332213876</v>
      </c>
      <c r="S87" s="454">
        <v>1.7210000842465753E-3</v>
      </c>
      <c r="T87" s="528">
        <v>354</v>
      </c>
      <c r="U87" s="407">
        <v>0</v>
      </c>
      <c r="V87" s="530" t="s">
        <v>362</v>
      </c>
    </row>
    <row r="88" spans="2:22" ht="26.45" customHeight="1">
      <c r="B88" s="336" t="s">
        <v>220</v>
      </c>
      <c r="C88" s="331" t="s">
        <v>389</v>
      </c>
      <c r="D88" s="301" t="s">
        <v>70</v>
      </c>
      <c r="E88" s="437" t="s">
        <v>73</v>
      </c>
      <c r="F88" s="472">
        <v>5</v>
      </c>
      <c r="G88" s="317">
        <v>5</v>
      </c>
      <c r="H88" s="343">
        <v>0.61899999999999999</v>
      </c>
      <c r="I88" s="343">
        <v>0.34100000000000003</v>
      </c>
      <c r="J88" s="343" t="s">
        <v>150</v>
      </c>
      <c r="K88" s="343" t="s">
        <v>150</v>
      </c>
      <c r="L88" s="343">
        <v>0.63163265306122451</v>
      </c>
      <c r="M88" s="343">
        <v>0.3479591836734694</v>
      </c>
      <c r="N88" s="343">
        <v>0.10527210884353742</v>
      </c>
      <c r="O88" s="343">
        <v>5.7993197278911564E-2</v>
      </c>
      <c r="P88" s="343">
        <v>8.6525020967291016E-3</v>
      </c>
      <c r="Q88" s="343">
        <v>4.7665641599105397E-3</v>
      </c>
      <c r="R88" s="432">
        <v>2.7353071144498452E-3</v>
      </c>
      <c r="S88" s="454">
        <v>1.1678082191780821E-3</v>
      </c>
      <c r="T88" s="528">
        <v>2</v>
      </c>
      <c r="U88" s="407">
        <v>0</v>
      </c>
      <c r="V88" s="530" t="s">
        <v>361</v>
      </c>
    </row>
    <row r="89" spans="2:22" ht="26.45" customHeight="1">
      <c r="B89" s="397" t="s">
        <v>221</v>
      </c>
      <c r="C89" s="331" t="s">
        <v>390</v>
      </c>
      <c r="D89" s="301" t="s">
        <v>70</v>
      </c>
      <c r="E89" s="437" t="s">
        <v>73</v>
      </c>
      <c r="F89" s="440">
        <v>14</v>
      </c>
      <c r="G89" s="400">
        <v>14</v>
      </c>
      <c r="H89" s="343">
        <v>5.106852065</v>
      </c>
      <c r="I89" s="343">
        <v>1.6906626000000001E-2</v>
      </c>
      <c r="J89" s="343" t="s">
        <v>150</v>
      </c>
      <c r="K89" s="343" t="s">
        <v>150</v>
      </c>
      <c r="L89" s="343">
        <v>5.2110735357142861</v>
      </c>
      <c r="M89" s="343">
        <v>1.7251659183673471E-2</v>
      </c>
      <c r="N89" s="343">
        <v>2.4318343166666669</v>
      </c>
      <c r="O89" s="343">
        <v>8.0507742857142857E-3</v>
      </c>
      <c r="P89" s="343">
        <v>0.19987679315068496</v>
      </c>
      <c r="Q89" s="343">
        <v>6.6170747553816059E-4</v>
      </c>
      <c r="R89" s="432">
        <v>6.3186857189571372E-2</v>
      </c>
      <c r="S89" s="454">
        <v>1.6211833150684934E-4</v>
      </c>
      <c r="T89" s="528">
        <v>33</v>
      </c>
      <c r="U89" s="407">
        <v>0</v>
      </c>
      <c r="V89" s="530" t="s">
        <v>362</v>
      </c>
    </row>
    <row r="90" spans="2:22" ht="26.45" customHeight="1">
      <c r="B90" s="397"/>
      <c r="C90" s="331" t="s">
        <v>388</v>
      </c>
      <c r="D90" s="301" t="s">
        <v>74</v>
      </c>
      <c r="E90" s="437" t="s">
        <v>73</v>
      </c>
      <c r="F90" s="441">
        <v>167</v>
      </c>
      <c r="G90" s="398">
        <v>167</v>
      </c>
      <c r="H90" s="343">
        <v>2.0432645999999999E-2</v>
      </c>
      <c r="I90" s="343">
        <v>5.7846080000000001E-3</v>
      </c>
      <c r="J90" s="343" t="s">
        <v>150</v>
      </c>
      <c r="K90" s="343" t="s">
        <v>150</v>
      </c>
      <c r="L90" s="343">
        <v>2.0849638775510205E-2</v>
      </c>
      <c r="M90" s="343">
        <v>5.9026612244897966E-3</v>
      </c>
      <c r="N90" s="343">
        <v>1.5289735102040814E-2</v>
      </c>
      <c r="O90" s="343">
        <v>4.3286182312925175E-3</v>
      </c>
      <c r="P90" s="343">
        <v>9.5394237685211061E-3</v>
      </c>
      <c r="Q90" s="343">
        <v>2.7006696561364275E-3</v>
      </c>
      <c r="R90" s="432">
        <v>3.0156888042421563E-3</v>
      </c>
      <c r="S90" s="454">
        <v>6.6166406575342469E-4</v>
      </c>
      <c r="T90" s="528">
        <v>39</v>
      </c>
      <c r="U90" s="407">
        <v>0</v>
      </c>
      <c r="V90" s="529" t="s">
        <v>362</v>
      </c>
    </row>
    <row r="91" spans="2:22">
      <c r="B91" s="397" t="s">
        <v>222</v>
      </c>
      <c r="C91" s="331" t="s">
        <v>391</v>
      </c>
      <c r="D91" s="301" t="s">
        <v>70</v>
      </c>
      <c r="E91" s="437" t="s">
        <v>73</v>
      </c>
      <c r="F91" s="442">
        <v>167</v>
      </c>
      <c r="G91" s="399">
        <v>167</v>
      </c>
      <c r="H91" s="343">
        <v>0.13325184900000001</v>
      </c>
      <c r="I91" s="343">
        <v>3.6151999999999999E-4</v>
      </c>
      <c r="J91" s="343" t="s">
        <v>150</v>
      </c>
      <c r="K91" s="343" t="s">
        <v>150</v>
      </c>
      <c r="L91" s="343">
        <v>0.13597127448979593</v>
      </c>
      <c r="M91" s="343">
        <v>3.6889795918367349E-4</v>
      </c>
      <c r="N91" s="343">
        <v>9.9712267959183684E-2</v>
      </c>
      <c r="O91" s="343">
        <v>2.7052517006802724E-4</v>
      </c>
      <c r="P91" s="343">
        <v>6.2211514629577858E-2</v>
      </c>
      <c r="Q91" s="343">
        <v>1.6878344981828349E-4</v>
      </c>
      <c r="R91" s="432">
        <v>1.9666865915156869E-2</v>
      </c>
      <c r="S91" s="454">
        <v>4.1351945205479455E-5</v>
      </c>
      <c r="T91" s="528">
        <v>1952</v>
      </c>
      <c r="U91" s="407">
        <v>0</v>
      </c>
      <c r="V91" s="530" t="s">
        <v>362</v>
      </c>
    </row>
    <row r="92" spans="2:22" ht="26.1">
      <c r="B92" s="397" t="s">
        <v>223</v>
      </c>
      <c r="C92" s="331" t="s">
        <v>392</v>
      </c>
      <c r="D92" s="301" t="s">
        <v>70</v>
      </c>
      <c r="E92" s="437" t="s">
        <v>73</v>
      </c>
      <c r="F92" s="440">
        <v>5</v>
      </c>
      <c r="G92" s="400">
        <v>5</v>
      </c>
      <c r="H92" s="343">
        <v>0.13400000000000001</v>
      </c>
      <c r="I92" s="343">
        <v>3.2000000000000001E-2</v>
      </c>
      <c r="J92" s="343" t="s">
        <v>150</v>
      </c>
      <c r="K92" s="343" t="s">
        <v>150</v>
      </c>
      <c r="L92" s="343">
        <v>0.13673469387755102</v>
      </c>
      <c r="M92" s="343">
        <v>3.2653061224489799E-2</v>
      </c>
      <c r="N92" s="343">
        <v>2.2789115646258507E-2</v>
      </c>
      <c r="O92" s="343">
        <v>5.4421768707482989E-3</v>
      </c>
      <c r="P92" s="343">
        <v>1.873077998322617E-3</v>
      </c>
      <c r="Q92" s="343">
        <v>4.4730220855465473E-4</v>
      </c>
      <c r="R92" s="432">
        <v>5.9213433495360144E-4</v>
      </c>
      <c r="S92" s="454">
        <v>1.095890410958904E-4</v>
      </c>
      <c r="T92" s="528">
        <v>38</v>
      </c>
      <c r="U92" s="407">
        <v>0</v>
      </c>
      <c r="V92" s="530" t="s">
        <v>361</v>
      </c>
    </row>
    <row r="93" spans="2:22">
      <c r="B93" s="397" t="s">
        <v>224</v>
      </c>
      <c r="C93" s="331" t="s">
        <v>393</v>
      </c>
      <c r="D93" s="301" t="s">
        <v>70</v>
      </c>
      <c r="E93" s="437" t="s">
        <v>73</v>
      </c>
      <c r="F93" s="440">
        <v>14</v>
      </c>
      <c r="G93" s="400">
        <v>14</v>
      </c>
      <c r="H93" s="343">
        <v>6.9571007000000004E-2</v>
      </c>
      <c r="I93" s="343">
        <v>2.0100000000000001E-5</v>
      </c>
      <c r="J93" s="343" t="s">
        <v>150</v>
      </c>
      <c r="K93" s="343" t="s">
        <v>150</v>
      </c>
      <c r="L93" s="343">
        <v>7.0990823469387759E-2</v>
      </c>
      <c r="M93" s="343">
        <v>2.0510204081632654E-5</v>
      </c>
      <c r="N93" s="343">
        <v>3.3129050952380959E-2</v>
      </c>
      <c r="O93" s="343">
        <v>9.5714285714285715E-6</v>
      </c>
      <c r="P93" s="343">
        <v>2.722935694716243E-3</v>
      </c>
      <c r="Q93" s="343">
        <v>7.86692759295499E-7</v>
      </c>
      <c r="R93" s="432">
        <v>8.6079902607158639E-4</v>
      </c>
      <c r="S93" s="454">
        <v>1.9273972602739726E-7</v>
      </c>
      <c r="T93" s="528">
        <v>1633</v>
      </c>
      <c r="U93" s="407">
        <v>0</v>
      </c>
      <c r="V93" s="530" t="s">
        <v>362</v>
      </c>
    </row>
    <row r="94" spans="2:22">
      <c r="B94" s="397"/>
      <c r="C94" s="331" t="s">
        <v>391</v>
      </c>
      <c r="D94" s="301" t="s">
        <v>74</v>
      </c>
      <c r="E94" s="437" t="s">
        <v>73</v>
      </c>
      <c r="F94" s="441">
        <v>167</v>
      </c>
      <c r="G94" s="398">
        <v>167</v>
      </c>
      <c r="H94" s="343">
        <v>2.0432645999999999E-2</v>
      </c>
      <c r="I94" s="343">
        <v>5.7846080000000001E-3</v>
      </c>
      <c r="J94" s="343" t="s">
        <v>150</v>
      </c>
      <c r="K94" s="343" t="s">
        <v>150</v>
      </c>
      <c r="L94" s="343">
        <v>2.0849638775510205E-2</v>
      </c>
      <c r="M94" s="343">
        <v>5.9026612244897966E-3</v>
      </c>
      <c r="N94" s="343">
        <v>1.5289735102040814E-2</v>
      </c>
      <c r="O94" s="343">
        <v>4.3286182312925175E-3</v>
      </c>
      <c r="P94" s="343">
        <v>9.5394237685211061E-3</v>
      </c>
      <c r="Q94" s="343">
        <v>2.7006696561364275E-3</v>
      </c>
      <c r="R94" s="432">
        <v>3.0156888042421563E-3</v>
      </c>
      <c r="S94" s="454">
        <v>6.6166406575342469E-4</v>
      </c>
      <c r="T94" s="528">
        <v>39</v>
      </c>
      <c r="U94" s="407">
        <v>0</v>
      </c>
      <c r="V94" s="529" t="s">
        <v>362</v>
      </c>
    </row>
    <row r="95" spans="2:22">
      <c r="B95" s="397" t="s">
        <v>225</v>
      </c>
      <c r="C95" s="331" t="s">
        <v>394</v>
      </c>
      <c r="D95" s="301" t="s">
        <v>70</v>
      </c>
      <c r="E95" s="437" t="s">
        <v>73</v>
      </c>
      <c r="F95" s="442">
        <v>167</v>
      </c>
      <c r="G95" s="399">
        <v>167</v>
      </c>
      <c r="H95" s="343">
        <v>0.48573529700000001</v>
      </c>
      <c r="I95" s="343">
        <v>1.6556959999999999E-2</v>
      </c>
      <c r="J95" s="343" t="s">
        <v>150</v>
      </c>
      <c r="K95" s="343" t="s">
        <v>150</v>
      </c>
      <c r="L95" s="343">
        <v>0.495648262244898</v>
      </c>
      <c r="M95" s="343">
        <v>1.6894857142857142E-2</v>
      </c>
      <c r="N95" s="343">
        <v>0.36347539231292519</v>
      </c>
      <c r="O95" s="343">
        <v>1.2389561904761906E-2</v>
      </c>
      <c r="P95" s="343">
        <v>0.22677605423259717</v>
      </c>
      <c r="Q95" s="343">
        <v>7.7299757338551867E-3</v>
      </c>
      <c r="R95" s="432">
        <v>7.1690494563853291E-2</v>
      </c>
      <c r="S95" s="454">
        <v>1.8938440547945207E-3</v>
      </c>
      <c r="T95" s="531">
        <v>21</v>
      </c>
      <c r="U95" s="532">
        <v>0</v>
      </c>
      <c r="V95" s="533" t="s">
        <v>362</v>
      </c>
    </row>
    <row r="96" spans="2:22">
      <c r="B96" s="397"/>
      <c r="C96" s="404" t="s">
        <v>394</v>
      </c>
      <c r="D96" s="405" t="s">
        <v>74</v>
      </c>
      <c r="E96" s="468" t="s">
        <v>73</v>
      </c>
      <c r="F96" s="473">
        <v>167</v>
      </c>
      <c r="G96" s="406">
        <v>167</v>
      </c>
      <c r="H96" s="345">
        <v>2.0432645999999999E-2</v>
      </c>
      <c r="I96" s="345">
        <v>5.7846080000000001E-3</v>
      </c>
      <c r="J96" s="373" t="s">
        <v>150</v>
      </c>
      <c r="K96" s="373" t="s">
        <v>150</v>
      </c>
      <c r="L96" s="343">
        <v>2.0849638775510205E-2</v>
      </c>
      <c r="M96" s="343">
        <v>5.9026612244897966E-3</v>
      </c>
      <c r="N96" s="343">
        <v>1.5289735102040814E-2</v>
      </c>
      <c r="O96" s="343">
        <v>4.3286182312925175E-3</v>
      </c>
      <c r="P96" s="343">
        <v>9.5394237685211061E-3</v>
      </c>
      <c r="Q96" s="343">
        <v>2.7006696561364275E-3</v>
      </c>
      <c r="R96" s="432">
        <v>3.0156888042421563E-3</v>
      </c>
      <c r="S96" s="454">
        <v>6.6166406575342469E-4</v>
      </c>
      <c r="T96" s="320">
        <v>39</v>
      </c>
      <c r="U96" s="299">
        <v>0</v>
      </c>
      <c r="V96" s="300" t="s">
        <v>362</v>
      </c>
    </row>
    <row r="97" spans="2:22" ht="26.1">
      <c r="B97" s="415">
        <v>4</v>
      </c>
      <c r="C97" s="387" t="s">
        <v>294</v>
      </c>
      <c r="D97" s="315" t="s">
        <v>70</v>
      </c>
      <c r="E97" s="467" t="s">
        <v>71</v>
      </c>
      <c r="F97" s="470">
        <v>250</v>
      </c>
      <c r="G97" s="481">
        <v>250</v>
      </c>
      <c r="H97" s="491">
        <v>16.894364374505468</v>
      </c>
      <c r="I97" s="491">
        <v>0.39589299574770359</v>
      </c>
      <c r="J97" s="491" t="s">
        <v>150</v>
      </c>
      <c r="K97" s="491" t="s">
        <v>150</v>
      </c>
      <c r="L97" s="493">
        <v>11.492764880615965</v>
      </c>
      <c r="M97" s="491">
        <v>0.26931496309367592</v>
      </c>
      <c r="N97" s="491">
        <v>8.4280275791183747</v>
      </c>
      <c r="O97" s="491">
        <v>0.19749763960202901</v>
      </c>
      <c r="P97" s="491">
        <v>7.8717567675451825</v>
      </c>
      <c r="Q97" s="491">
        <v>0.18446230348881912</v>
      </c>
      <c r="R97" s="494">
        <v>2.4884908490949287</v>
      </c>
      <c r="S97" s="456">
        <v>4.5193264354760683E-2</v>
      </c>
      <c r="T97" s="451">
        <v>1953</v>
      </c>
      <c r="U97" s="388">
        <v>0</v>
      </c>
      <c r="V97" s="389" t="s">
        <v>395</v>
      </c>
    </row>
    <row r="98" spans="2:22" ht="26.45" thickBot="1">
      <c r="B98" s="414">
        <v>4</v>
      </c>
      <c r="C98" s="390" t="s">
        <v>294</v>
      </c>
      <c r="D98" s="318" t="s">
        <v>74</v>
      </c>
      <c r="E98" s="438" t="s">
        <v>71</v>
      </c>
      <c r="F98" s="444">
        <v>250</v>
      </c>
      <c r="G98" s="482">
        <v>250</v>
      </c>
      <c r="H98" s="492">
        <v>9.8990416256867969E-2</v>
      </c>
      <c r="I98" s="492">
        <v>1.1440065827035162E-2</v>
      </c>
      <c r="J98" s="492" t="s">
        <v>150</v>
      </c>
      <c r="K98" s="492" t="s">
        <v>150</v>
      </c>
      <c r="L98" s="492">
        <v>6.7340419222359171E-2</v>
      </c>
      <c r="M98" s="492">
        <v>7.7823577054660963E-3</v>
      </c>
      <c r="N98" s="492">
        <v>4.9382974096396727E-2</v>
      </c>
      <c r="O98" s="492">
        <v>5.7070623173418045E-3</v>
      </c>
      <c r="P98" s="492">
        <v>4.6123574809835047E-2</v>
      </c>
      <c r="Q98" s="492">
        <v>5.3303819900452727E-3</v>
      </c>
      <c r="R98" s="495">
        <v>1.4581001068915595E-2</v>
      </c>
      <c r="S98" s="457">
        <v>1.3059435875610917E-3</v>
      </c>
      <c r="T98" s="403">
        <v>580</v>
      </c>
      <c r="U98" s="391">
        <v>0</v>
      </c>
      <c r="V98" s="392" t="s">
        <v>396</v>
      </c>
    </row>
    <row r="99" spans="2:22">
      <c r="B99" s="397" t="s">
        <v>230</v>
      </c>
      <c r="C99" s="331" t="s">
        <v>397</v>
      </c>
      <c r="D99" s="311" t="s">
        <v>70</v>
      </c>
      <c r="E99" s="436" t="s">
        <v>71</v>
      </c>
      <c r="F99" s="441">
        <v>250</v>
      </c>
      <c r="G99" s="398">
        <v>250</v>
      </c>
      <c r="H99" s="384">
        <v>0.43962918400000001</v>
      </c>
      <c r="I99" s="384">
        <v>5.5305900000000002E-3</v>
      </c>
      <c r="J99" s="344" t="s">
        <v>150</v>
      </c>
      <c r="K99" s="344" t="s">
        <v>150</v>
      </c>
      <c r="L99" s="344">
        <v>0.29906747210884355</v>
      </c>
      <c r="M99" s="344">
        <v>3.7623061224489798E-3</v>
      </c>
      <c r="N99" s="344">
        <v>0.21931614621315196</v>
      </c>
      <c r="O99" s="344">
        <v>2.7590244897959183E-3</v>
      </c>
      <c r="P99" s="344">
        <v>0.20484073432112571</v>
      </c>
      <c r="Q99" s="344">
        <v>2.5769220016773836E-3</v>
      </c>
      <c r="R99" s="447">
        <v>6.4756103107968768E-2</v>
      </c>
      <c r="S99" s="453">
        <v>6.31345890410959E-4</v>
      </c>
      <c r="T99" s="320">
        <v>455</v>
      </c>
      <c r="U99" s="299">
        <v>0</v>
      </c>
      <c r="V99" s="300" t="s">
        <v>359</v>
      </c>
    </row>
    <row r="100" spans="2:22" ht="26.1">
      <c r="B100" s="397" t="s">
        <v>234</v>
      </c>
      <c r="C100" s="331" t="s">
        <v>398</v>
      </c>
      <c r="D100" s="301" t="s">
        <v>70</v>
      </c>
      <c r="E100" s="437" t="s">
        <v>71</v>
      </c>
      <c r="F100" s="440">
        <v>5</v>
      </c>
      <c r="G100" s="446">
        <v>5</v>
      </c>
      <c r="H100" s="343">
        <v>0.78400000000000003</v>
      </c>
      <c r="I100" s="343">
        <v>0.37</v>
      </c>
      <c r="J100" s="343" t="s">
        <v>150</v>
      </c>
      <c r="K100" s="343" t="s">
        <v>150</v>
      </c>
      <c r="L100" s="343">
        <v>0.53333333333333344</v>
      </c>
      <c r="M100" s="343">
        <v>0.25170068027210885</v>
      </c>
      <c r="N100" s="343">
        <v>8.8888888888888892E-2</v>
      </c>
      <c r="O100" s="343">
        <v>4.195011337868481E-2</v>
      </c>
      <c r="P100" s="343">
        <v>7.3059360730593614E-3</v>
      </c>
      <c r="Q100" s="343">
        <v>3.4479545242754638E-3</v>
      </c>
      <c r="R100" s="432">
        <v>2.3096185005155399E-3</v>
      </c>
      <c r="S100" s="454">
        <v>8.4474885844748864E-4</v>
      </c>
      <c r="T100" s="528">
        <v>3</v>
      </c>
      <c r="U100" s="407">
        <v>0</v>
      </c>
      <c r="V100" s="530" t="s">
        <v>361</v>
      </c>
    </row>
    <row r="101" spans="2:22">
      <c r="B101" s="397" t="s">
        <v>248</v>
      </c>
      <c r="C101" s="331" t="s">
        <v>397</v>
      </c>
      <c r="D101" s="301" t="s">
        <v>74</v>
      </c>
      <c r="E101" s="437" t="s">
        <v>71</v>
      </c>
      <c r="F101" s="441">
        <v>250</v>
      </c>
      <c r="G101" s="399">
        <v>250</v>
      </c>
      <c r="H101" s="343">
        <v>2.0432645999999999E-2</v>
      </c>
      <c r="I101" s="343">
        <v>5.7846080000000001E-3</v>
      </c>
      <c r="J101" s="343" t="s">
        <v>150</v>
      </c>
      <c r="K101" s="343" t="s">
        <v>150</v>
      </c>
      <c r="L101" s="343">
        <v>1.389975918367347E-2</v>
      </c>
      <c r="M101" s="343">
        <v>3.9351074829931977E-3</v>
      </c>
      <c r="N101" s="343">
        <v>1.0193156734693877E-2</v>
      </c>
      <c r="O101" s="343">
        <v>2.8857454875283448E-3</v>
      </c>
      <c r="P101" s="343">
        <v>9.5203830025160745E-3</v>
      </c>
      <c r="Q101" s="343">
        <v>2.6952790979405464E-3</v>
      </c>
      <c r="R101" s="432">
        <v>3.0096694653115332E-3</v>
      </c>
      <c r="S101" s="454">
        <v>6.6034337899543386E-4</v>
      </c>
      <c r="T101" s="528">
        <v>39</v>
      </c>
      <c r="U101" s="407">
        <v>0</v>
      </c>
      <c r="V101" s="529" t="s">
        <v>362</v>
      </c>
    </row>
    <row r="102" spans="2:22">
      <c r="B102" s="397" t="s">
        <v>235</v>
      </c>
      <c r="C102" s="331" t="s">
        <v>399</v>
      </c>
      <c r="D102" s="301" t="s">
        <v>70</v>
      </c>
      <c r="E102" s="437" t="s">
        <v>71</v>
      </c>
      <c r="F102" s="442">
        <v>250</v>
      </c>
      <c r="G102" s="399">
        <v>250</v>
      </c>
      <c r="H102" s="343">
        <v>0.101531101</v>
      </c>
      <c r="I102" s="343">
        <v>2.6054600000000001E-4</v>
      </c>
      <c r="J102" s="343" t="s">
        <v>150</v>
      </c>
      <c r="K102" s="343" t="s">
        <v>150</v>
      </c>
      <c r="L102" s="343">
        <v>6.9068776190476189E-2</v>
      </c>
      <c r="M102" s="343">
        <v>1.7724217687074831E-4</v>
      </c>
      <c r="N102" s="343">
        <v>5.0650435873015869E-2</v>
      </c>
      <c r="O102" s="343">
        <v>1.2997759637188209E-4</v>
      </c>
      <c r="P102" s="343">
        <v>4.7307380952380948E-2</v>
      </c>
      <c r="Q102" s="343">
        <v>1.2139875128133446E-4</v>
      </c>
      <c r="R102" s="432">
        <v>1.4955236559139783E-2</v>
      </c>
      <c r="S102" s="454">
        <v>2.9742694063926941E-5</v>
      </c>
      <c r="T102" s="528">
        <v>313</v>
      </c>
      <c r="U102" s="407">
        <v>0</v>
      </c>
      <c r="V102" s="530" t="s">
        <v>362</v>
      </c>
    </row>
    <row r="103" spans="2:22" ht="26.1">
      <c r="B103" s="397" t="s">
        <v>236</v>
      </c>
      <c r="C103" s="331" t="s">
        <v>400</v>
      </c>
      <c r="D103" s="301" t="s">
        <v>70</v>
      </c>
      <c r="E103" s="437" t="s">
        <v>71</v>
      </c>
      <c r="F103" s="440">
        <v>5</v>
      </c>
      <c r="G103" s="400">
        <v>5</v>
      </c>
      <c r="H103" s="343">
        <v>0.13400000000000001</v>
      </c>
      <c r="I103" s="343">
        <v>0.13400000000000001</v>
      </c>
      <c r="J103" s="343" t="s">
        <v>150</v>
      </c>
      <c r="K103" s="343" t="s">
        <v>150</v>
      </c>
      <c r="L103" s="343">
        <v>9.1156462585034015E-2</v>
      </c>
      <c r="M103" s="343">
        <v>9.1156462585034015E-2</v>
      </c>
      <c r="N103" s="343">
        <v>1.5192743764172336E-2</v>
      </c>
      <c r="O103" s="343">
        <v>1.5192743764172336E-2</v>
      </c>
      <c r="P103" s="343">
        <v>1.2487186655484111E-3</v>
      </c>
      <c r="Q103" s="343">
        <v>1.2487186655484111E-3</v>
      </c>
      <c r="R103" s="432">
        <v>3.9475622330240094E-4</v>
      </c>
      <c r="S103" s="454">
        <v>3.0593607305936073E-4</v>
      </c>
      <c r="T103" s="528">
        <v>5</v>
      </c>
      <c r="U103" s="407">
        <v>0</v>
      </c>
      <c r="V103" s="530" t="s">
        <v>361</v>
      </c>
    </row>
    <row r="104" spans="2:22" ht="26.1">
      <c r="B104" s="397" t="s">
        <v>237</v>
      </c>
      <c r="C104" s="331" t="s">
        <v>401</v>
      </c>
      <c r="D104" s="301" t="s">
        <v>70</v>
      </c>
      <c r="E104" s="437" t="s">
        <v>71</v>
      </c>
      <c r="F104" s="440">
        <v>14</v>
      </c>
      <c r="G104" s="400">
        <v>14</v>
      </c>
      <c r="H104" s="343">
        <v>0.13900000000000001</v>
      </c>
      <c r="I104" s="343">
        <v>1.7000000000000001E-2</v>
      </c>
      <c r="J104" s="343" t="s">
        <v>150</v>
      </c>
      <c r="K104" s="343" t="s">
        <v>150</v>
      </c>
      <c r="L104" s="343">
        <v>9.4557823129251706E-2</v>
      </c>
      <c r="M104" s="343">
        <v>1.1564625850340137E-2</v>
      </c>
      <c r="N104" s="569">
        <v>4.4126984126984133E-2</v>
      </c>
      <c r="O104" s="569">
        <v>5.3968253968253973E-3</v>
      </c>
      <c r="P104" s="343">
        <v>3.6268754076973259E-3</v>
      </c>
      <c r="Q104" s="343">
        <v>4.4357469015003263E-4</v>
      </c>
      <c r="R104" s="432">
        <v>1.1465606127559287E-3</v>
      </c>
      <c r="S104" s="454">
        <v>1.08675799086758E-4</v>
      </c>
      <c r="T104" s="528">
        <v>4</v>
      </c>
      <c r="U104" s="407">
        <v>0</v>
      </c>
      <c r="V104" s="530" t="s">
        <v>361</v>
      </c>
    </row>
    <row r="105" spans="2:22">
      <c r="B105" s="397"/>
      <c r="C105" s="331" t="s">
        <v>399</v>
      </c>
      <c r="D105" s="301" t="s">
        <v>74</v>
      </c>
      <c r="E105" s="437" t="s">
        <v>71</v>
      </c>
      <c r="F105" s="441">
        <v>250</v>
      </c>
      <c r="G105" s="399">
        <v>250</v>
      </c>
      <c r="H105" s="343">
        <v>2.0432645999999999E-2</v>
      </c>
      <c r="I105" s="343">
        <v>5.7846080000000001E-3</v>
      </c>
      <c r="J105" s="343" t="s">
        <v>150</v>
      </c>
      <c r="K105" s="343" t="s">
        <v>150</v>
      </c>
      <c r="L105" s="343">
        <v>1.389975918367347E-2</v>
      </c>
      <c r="M105" s="343">
        <v>3.9351074829931977E-3</v>
      </c>
      <c r="N105" s="343">
        <v>1.0193156734693877E-2</v>
      </c>
      <c r="O105" s="343">
        <v>2.8857454875283448E-3</v>
      </c>
      <c r="P105" s="343">
        <v>9.5203830025160745E-3</v>
      </c>
      <c r="Q105" s="343">
        <v>2.6952790979405464E-3</v>
      </c>
      <c r="R105" s="432">
        <v>3.0096694653115332E-3</v>
      </c>
      <c r="S105" s="454">
        <v>6.6034337899543386E-4</v>
      </c>
      <c r="T105" s="528">
        <v>39</v>
      </c>
      <c r="U105" s="407">
        <v>0</v>
      </c>
      <c r="V105" s="529" t="s">
        <v>362</v>
      </c>
    </row>
    <row r="106" spans="2:22">
      <c r="B106" s="336" t="s">
        <v>238</v>
      </c>
      <c r="C106" s="331" t="s">
        <v>402</v>
      </c>
      <c r="D106" s="301" t="s">
        <v>70</v>
      </c>
      <c r="E106" s="437" t="s">
        <v>71</v>
      </c>
      <c r="F106" s="443">
        <v>250</v>
      </c>
      <c r="G106" s="316">
        <v>250</v>
      </c>
      <c r="H106" s="343">
        <v>0.23866243500000001</v>
      </c>
      <c r="I106" s="343">
        <v>6.8175329999999998E-3</v>
      </c>
      <c r="J106" s="343" t="s">
        <v>150</v>
      </c>
      <c r="K106" s="343" t="s">
        <v>150</v>
      </c>
      <c r="L106" s="343">
        <v>0.16235539795918369</v>
      </c>
      <c r="M106" s="343">
        <v>4.6377775510204082E-3</v>
      </c>
      <c r="N106" s="343">
        <v>0.11906062517006805</v>
      </c>
      <c r="O106" s="343">
        <v>3.4010368707482991E-3</v>
      </c>
      <c r="P106" s="343">
        <v>0.11120232736930388</v>
      </c>
      <c r="Q106" s="343">
        <v>3.1765599664523342E-3</v>
      </c>
      <c r="R106" s="432">
        <v>3.5154284136102519E-2</v>
      </c>
      <c r="S106" s="454">
        <v>7.7825719178082188E-4</v>
      </c>
      <c r="T106" s="528">
        <v>215</v>
      </c>
      <c r="U106" s="407">
        <v>0</v>
      </c>
      <c r="V106" s="530" t="s">
        <v>362</v>
      </c>
    </row>
    <row r="107" spans="2:22">
      <c r="B107" s="336"/>
      <c r="C107" s="331" t="s">
        <v>402</v>
      </c>
      <c r="D107" s="301" t="s">
        <v>74</v>
      </c>
      <c r="E107" s="437" t="s">
        <v>71</v>
      </c>
      <c r="F107" s="439">
        <v>250</v>
      </c>
      <c r="G107" s="316">
        <v>250</v>
      </c>
      <c r="H107" s="343">
        <v>2.0432645999999999E-2</v>
      </c>
      <c r="I107" s="343">
        <v>5.7846080000000001E-3</v>
      </c>
      <c r="J107" s="343" t="s">
        <v>150</v>
      </c>
      <c r="K107" s="343" t="s">
        <v>150</v>
      </c>
      <c r="L107" s="343">
        <v>1.389975918367347E-2</v>
      </c>
      <c r="M107" s="343">
        <v>3.9351074829931977E-3</v>
      </c>
      <c r="N107" s="343">
        <v>1.0193156734693877E-2</v>
      </c>
      <c r="O107" s="343">
        <v>2.8857454875283448E-3</v>
      </c>
      <c r="P107" s="343">
        <v>9.5203830025160745E-3</v>
      </c>
      <c r="Q107" s="343">
        <v>2.6952790979405464E-3</v>
      </c>
      <c r="R107" s="432">
        <v>3.0096694653115332E-3</v>
      </c>
      <c r="S107" s="454">
        <v>6.6034337899543386E-4</v>
      </c>
      <c r="T107" s="528">
        <v>39</v>
      </c>
      <c r="U107" s="407">
        <v>0</v>
      </c>
      <c r="V107" s="529" t="s">
        <v>362</v>
      </c>
    </row>
    <row r="108" spans="2:22">
      <c r="B108" s="336" t="s">
        <v>239</v>
      </c>
      <c r="C108" s="331" t="s">
        <v>403</v>
      </c>
      <c r="D108" s="301" t="s">
        <v>70</v>
      </c>
      <c r="E108" s="437" t="s">
        <v>71</v>
      </c>
      <c r="F108" s="443">
        <v>250</v>
      </c>
      <c r="G108" s="316">
        <v>250</v>
      </c>
      <c r="H108" s="343">
        <v>0.24781281999999999</v>
      </c>
      <c r="I108" s="343">
        <v>9.1642899999999996E-4</v>
      </c>
      <c r="J108" s="343" t="s">
        <v>150</v>
      </c>
      <c r="K108" s="343" t="s">
        <v>150</v>
      </c>
      <c r="L108" s="343">
        <v>0.16858014965986393</v>
      </c>
      <c r="M108" s="343">
        <v>6.2342108843537413E-4</v>
      </c>
      <c r="N108" s="343">
        <v>0.12362544308390024</v>
      </c>
      <c r="O108" s="343">
        <v>4.5717546485260773E-4</v>
      </c>
      <c r="P108" s="343">
        <v>0.11546585593141367</v>
      </c>
      <c r="Q108" s="343">
        <v>4.2700074550368089E-4</v>
      </c>
      <c r="R108" s="432">
        <v>3.6502109294446902E-2</v>
      </c>
      <c r="S108" s="454">
        <v>1.0461518264840182E-4</v>
      </c>
      <c r="T108" s="528">
        <v>222</v>
      </c>
      <c r="U108" s="407">
        <v>0</v>
      </c>
      <c r="V108" s="530" t="s">
        <v>362</v>
      </c>
    </row>
    <row r="109" spans="2:22" ht="26.1">
      <c r="B109" s="336" t="s">
        <v>240</v>
      </c>
      <c r="C109" s="331" t="s">
        <v>404</v>
      </c>
      <c r="D109" s="301" t="s">
        <v>70</v>
      </c>
      <c r="E109" s="437" t="s">
        <v>71</v>
      </c>
      <c r="F109" s="472">
        <v>14</v>
      </c>
      <c r="G109" s="317">
        <v>14</v>
      </c>
      <c r="H109" s="343">
        <v>1.2E-2</v>
      </c>
      <c r="I109" s="343">
        <v>8.0000000000000002E-3</v>
      </c>
      <c r="J109" s="343" t="s">
        <v>150</v>
      </c>
      <c r="K109" s="343" t="s">
        <v>150</v>
      </c>
      <c r="L109" s="343">
        <v>8.1632653061224497E-3</v>
      </c>
      <c r="M109" s="343">
        <v>5.4421768707482989E-3</v>
      </c>
      <c r="N109" s="343">
        <v>3.80952380952381E-3</v>
      </c>
      <c r="O109" s="343">
        <v>2.5396825396825397E-3</v>
      </c>
      <c r="P109" s="343">
        <v>3.1311154598825838E-4</v>
      </c>
      <c r="Q109" s="343">
        <v>2.0874103065883888E-4</v>
      </c>
      <c r="R109" s="432">
        <v>9.8983650022094579E-5</v>
      </c>
      <c r="S109" s="454">
        <v>5.1141552511415522E-5</v>
      </c>
      <c r="T109" s="528">
        <v>8</v>
      </c>
      <c r="U109" s="407">
        <v>0</v>
      </c>
      <c r="V109" s="530" t="s">
        <v>361</v>
      </c>
    </row>
    <row r="110" spans="2:22">
      <c r="B110" s="397"/>
      <c r="C110" s="331" t="s">
        <v>403</v>
      </c>
      <c r="D110" s="301" t="s">
        <v>74</v>
      </c>
      <c r="E110" s="437" t="s">
        <v>71</v>
      </c>
      <c r="F110" s="441">
        <v>250</v>
      </c>
      <c r="G110" s="399">
        <v>250</v>
      </c>
      <c r="H110" s="343">
        <v>2.0432645999999999E-2</v>
      </c>
      <c r="I110" s="343">
        <v>5.7846080000000001E-3</v>
      </c>
      <c r="J110" s="343" t="s">
        <v>150</v>
      </c>
      <c r="K110" s="343" t="s">
        <v>150</v>
      </c>
      <c r="L110" s="343">
        <v>1.389975918367347E-2</v>
      </c>
      <c r="M110" s="343">
        <v>3.9351074829931977E-3</v>
      </c>
      <c r="N110" s="343">
        <v>1.0193156734693877E-2</v>
      </c>
      <c r="O110" s="343">
        <v>2.8857454875283448E-3</v>
      </c>
      <c r="P110" s="343">
        <v>9.5203830025160745E-3</v>
      </c>
      <c r="Q110" s="343">
        <v>2.6952790979405464E-3</v>
      </c>
      <c r="R110" s="432">
        <v>3.0096694653115332E-3</v>
      </c>
      <c r="S110" s="454">
        <v>6.6034337899543386E-4</v>
      </c>
      <c r="T110" s="528">
        <v>39</v>
      </c>
      <c r="U110" s="407">
        <v>0</v>
      </c>
      <c r="V110" s="529" t="s">
        <v>362</v>
      </c>
    </row>
    <row r="111" spans="2:22" ht="27" customHeight="1">
      <c r="B111" s="336" t="s">
        <v>241</v>
      </c>
      <c r="C111" s="331" t="s">
        <v>405</v>
      </c>
      <c r="D111" s="301" t="s">
        <v>70</v>
      </c>
      <c r="E111" s="437" t="s">
        <v>71</v>
      </c>
      <c r="F111" s="443">
        <v>250</v>
      </c>
      <c r="G111" s="316">
        <v>250</v>
      </c>
      <c r="H111" s="343">
        <v>0.70315924699999999</v>
      </c>
      <c r="I111" s="343">
        <v>1.5045869E-2</v>
      </c>
      <c r="J111" s="343" t="s">
        <v>150</v>
      </c>
      <c r="K111" s="343" t="s">
        <v>150</v>
      </c>
      <c r="L111" s="343">
        <v>0.47833962380952377</v>
      </c>
      <c r="M111" s="343">
        <v>1.0235285034013605E-2</v>
      </c>
      <c r="N111" s="343">
        <v>0.35078239079365081</v>
      </c>
      <c r="O111" s="343">
        <v>7.5058756916099771E-3</v>
      </c>
      <c r="P111" s="343">
        <v>0.32762987932159165</v>
      </c>
      <c r="Q111" s="343">
        <v>7.0104692013791816E-3</v>
      </c>
      <c r="R111" s="432">
        <v>0.10357331668876123</v>
      </c>
      <c r="S111" s="454">
        <v>1.7175649543378995E-3</v>
      </c>
      <c r="T111" s="528">
        <v>354</v>
      </c>
      <c r="U111" s="407">
        <v>0</v>
      </c>
      <c r="V111" s="530" t="s">
        <v>362</v>
      </c>
    </row>
    <row r="112" spans="2:22" ht="27" customHeight="1">
      <c r="B112" s="336" t="s">
        <v>242</v>
      </c>
      <c r="C112" s="331" t="s">
        <v>406</v>
      </c>
      <c r="D112" s="301" t="s">
        <v>70</v>
      </c>
      <c r="E112" s="437" t="s">
        <v>71</v>
      </c>
      <c r="F112" s="472">
        <v>5</v>
      </c>
      <c r="G112" s="317">
        <v>5</v>
      </c>
      <c r="H112" s="343">
        <v>0.61899999999999999</v>
      </c>
      <c r="I112" s="343">
        <v>0.34100000000000003</v>
      </c>
      <c r="J112" s="343" t="s">
        <v>150</v>
      </c>
      <c r="K112" s="343" t="s">
        <v>150</v>
      </c>
      <c r="L112" s="343">
        <v>0.42108843537414969</v>
      </c>
      <c r="M112" s="343">
        <v>0.23197278911564628</v>
      </c>
      <c r="N112" s="343">
        <v>7.0181405895691606E-2</v>
      </c>
      <c r="O112" s="343">
        <v>3.8662131519274376E-2</v>
      </c>
      <c r="P112" s="343">
        <v>5.7683347311527347E-3</v>
      </c>
      <c r="Q112" s="343">
        <v>3.1777094399403601E-3</v>
      </c>
      <c r="R112" s="432">
        <v>1.8235380762998967E-3</v>
      </c>
      <c r="S112" s="454">
        <v>7.7853881278538821E-4</v>
      </c>
      <c r="T112" s="528">
        <v>2</v>
      </c>
      <c r="U112" s="407">
        <v>0</v>
      </c>
      <c r="V112" s="530" t="s">
        <v>361</v>
      </c>
    </row>
    <row r="113" spans="2:22" ht="27" customHeight="1">
      <c r="B113" s="397" t="s">
        <v>243</v>
      </c>
      <c r="C113" s="331" t="s">
        <v>407</v>
      </c>
      <c r="D113" s="301" t="s">
        <v>70</v>
      </c>
      <c r="E113" s="437" t="s">
        <v>71</v>
      </c>
      <c r="F113" s="440">
        <v>14</v>
      </c>
      <c r="G113" s="400">
        <v>14</v>
      </c>
      <c r="H113" s="343">
        <v>5.106852065</v>
      </c>
      <c r="I113" s="343">
        <v>1.6906626000000001E-2</v>
      </c>
      <c r="J113" s="343" t="s">
        <v>150</v>
      </c>
      <c r="K113" s="343" t="s">
        <v>150</v>
      </c>
      <c r="L113" s="343">
        <v>3.4740490238095236</v>
      </c>
      <c r="M113" s="343">
        <v>1.150110612244898E-2</v>
      </c>
      <c r="N113" s="343">
        <v>1.621222877777778</v>
      </c>
      <c r="O113" s="343">
        <v>5.3671828571428574E-3</v>
      </c>
      <c r="P113" s="343">
        <v>0.13325119543378994</v>
      </c>
      <c r="Q113" s="343">
        <v>4.4113831702544034E-4</v>
      </c>
      <c r="R113" s="432">
        <v>4.2124571459714245E-2</v>
      </c>
      <c r="S113" s="454">
        <v>1.0807888767123288E-4</v>
      </c>
      <c r="T113" s="528">
        <v>33</v>
      </c>
      <c r="U113" s="407">
        <v>0</v>
      </c>
      <c r="V113" s="530" t="s">
        <v>362</v>
      </c>
    </row>
    <row r="114" spans="2:22">
      <c r="B114" s="397"/>
      <c r="C114" s="331" t="s">
        <v>405</v>
      </c>
      <c r="D114" s="301" t="s">
        <v>74</v>
      </c>
      <c r="E114" s="437" t="s">
        <v>71</v>
      </c>
      <c r="F114" s="441">
        <v>250</v>
      </c>
      <c r="G114" s="399">
        <v>250</v>
      </c>
      <c r="H114" s="343">
        <v>2.0432645999999999E-2</v>
      </c>
      <c r="I114" s="343">
        <v>5.7846080000000001E-3</v>
      </c>
      <c r="J114" s="343" t="s">
        <v>150</v>
      </c>
      <c r="K114" s="343" t="s">
        <v>150</v>
      </c>
      <c r="L114" s="343">
        <v>1.389975918367347E-2</v>
      </c>
      <c r="M114" s="343">
        <v>3.9351074829931977E-3</v>
      </c>
      <c r="N114" s="343">
        <v>1.0193156734693877E-2</v>
      </c>
      <c r="O114" s="343">
        <v>2.8857454875283448E-3</v>
      </c>
      <c r="P114" s="343">
        <v>9.5203830025160745E-3</v>
      </c>
      <c r="Q114" s="343">
        <v>2.6952790979405464E-3</v>
      </c>
      <c r="R114" s="432">
        <v>3.0096694653115332E-3</v>
      </c>
      <c r="S114" s="454">
        <v>6.6034337899543386E-4</v>
      </c>
      <c r="T114" s="528">
        <v>39</v>
      </c>
      <c r="U114" s="407">
        <v>0</v>
      </c>
      <c r="V114" s="529" t="s">
        <v>362</v>
      </c>
    </row>
    <row r="115" spans="2:22">
      <c r="B115" s="397" t="s">
        <v>244</v>
      </c>
      <c r="C115" s="331" t="s">
        <v>408</v>
      </c>
      <c r="D115" s="301" t="s">
        <v>70</v>
      </c>
      <c r="E115" s="437" t="s">
        <v>71</v>
      </c>
      <c r="F115" s="442">
        <v>250</v>
      </c>
      <c r="G115" s="399">
        <v>250</v>
      </c>
      <c r="H115" s="343">
        <v>0.13325184900000001</v>
      </c>
      <c r="I115" s="343">
        <v>3.6151999999999999E-4</v>
      </c>
      <c r="J115" s="343" t="s">
        <v>150</v>
      </c>
      <c r="K115" s="343" t="s">
        <v>150</v>
      </c>
      <c r="L115" s="343">
        <v>9.0647516326530619E-2</v>
      </c>
      <c r="M115" s="343">
        <v>2.4593197278911566E-4</v>
      </c>
      <c r="N115" s="343">
        <v>6.6474845306122451E-2</v>
      </c>
      <c r="O115" s="343">
        <v>1.803501133786848E-4</v>
      </c>
      <c r="P115" s="343">
        <v>6.2087339949678501E-2</v>
      </c>
      <c r="Q115" s="343">
        <v>1.6844655670487373E-4</v>
      </c>
      <c r="R115" s="432">
        <v>1.962761069376933E-2</v>
      </c>
      <c r="S115" s="454">
        <v>4.1269406392694061E-5</v>
      </c>
      <c r="T115" s="528">
        <v>1952</v>
      </c>
      <c r="U115" s="407">
        <v>0</v>
      </c>
      <c r="V115" s="530" t="s">
        <v>362</v>
      </c>
    </row>
    <row r="116" spans="2:22" ht="26.1">
      <c r="B116" s="397" t="s">
        <v>245</v>
      </c>
      <c r="C116" s="331" t="s">
        <v>409</v>
      </c>
      <c r="D116" s="301" t="s">
        <v>70</v>
      </c>
      <c r="E116" s="437" t="s">
        <v>71</v>
      </c>
      <c r="F116" s="440">
        <v>5</v>
      </c>
      <c r="G116" s="400">
        <v>5</v>
      </c>
      <c r="H116" s="343">
        <v>0.13400000000000001</v>
      </c>
      <c r="I116" s="343">
        <v>3.2000000000000001E-2</v>
      </c>
      <c r="J116" s="343" t="s">
        <v>150</v>
      </c>
      <c r="K116" s="343" t="s">
        <v>150</v>
      </c>
      <c r="L116" s="343">
        <v>9.1156462585034015E-2</v>
      </c>
      <c r="M116" s="343">
        <v>2.1768707482993196E-2</v>
      </c>
      <c r="N116" s="343">
        <v>1.5192743764172336E-2</v>
      </c>
      <c r="O116" s="343">
        <v>3.6281179138321997E-3</v>
      </c>
      <c r="P116" s="343">
        <v>1.2487186655484111E-3</v>
      </c>
      <c r="Q116" s="343">
        <v>2.9820147236976982E-4</v>
      </c>
      <c r="R116" s="432">
        <v>3.9475622330240094E-4</v>
      </c>
      <c r="S116" s="454">
        <v>7.3059360730593609E-5</v>
      </c>
      <c r="T116" s="528">
        <v>38</v>
      </c>
      <c r="U116" s="407">
        <v>0</v>
      </c>
      <c r="V116" s="530" t="s">
        <v>361</v>
      </c>
    </row>
    <row r="117" spans="2:22">
      <c r="B117" s="397" t="s">
        <v>246</v>
      </c>
      <c r="C117" s="331" t="s">
        <v>410</v>
      </c>
      <c r="D117" s="301" t="s">
        <v>70</v>
      </c>
      <c r="E117" s="437" t="s">
        <v>71</v>
      </c>
      <c r="F117" s="440">
        <v>14</v>
      </c>
      <c r="G117" s="400">
        <v>14</v>
      </c>
      <c r="H117" s="343">
        <v>6.9571007000000004E-2</v>
      </c>
      <c r="I117" s="343">
        <v>2.0100000000000001E-5</v>
      </c>
      <c r="J117" s="343" t="s">
        <v>150</v>
      </c>
      <c r="K117" s="343" t="s">
        <v>150</v>
      </c>
      <c r="L117" s="343">
        <v>4.7327215646258511E-2</v>
      </c>
      <c r="M117" s="343">
        <v>1.3673469387755102E-5</v>
      </c>
      <c r="N117" s="343">
        <v>2.2086033968253971E-2</v>
      </c>
      <c r="O117" s="343">
        <v>6.380952380952381E-6</v>
      </c>
      <c r="P117" s="343">
        <v>1.8152904631441617E-3</v>
      </c>
      <c r="Q117" s="343">
        <v>5.244618395303327E-7</v>
      </c>
      <c r="R117" s="432">
        <v>5.7386601738105756E-4</v>
      </c>
      <c r="S117" s="454">
        <v>1.2849315068493151E-7</v>
      </c>
      <c r="T117" s="528">
        <v>1633</v>
      </c>
      <c r="U117" s="407">
        <v>0</v>
      </c>
      <c r="V117" s="530" t="s">
        <v>362</v>
      </c>
    </row>
    <row r="118" spans="2:22">
      <c r="B118" s="397"/>
      <c r="C118" s="331" t="s">
        <v>408</v>
      </c>
      <c r="D118" s="301" t="s">
        <v>74</v>
      </c>
      <c r="E118" s="437" t="s">
        <v>71</v>
      </c>
      <c r="F118" s="441">
        <v>250</v>
      </c>
      <c r="G118" s="399">
        <v>250</v>
      </c>
      <c r="H118" s="343">
        <v>2.0432645999999999E-2</v>
      </c>
      <c r="I118" s="343">
        <v>5.7846080000000001E-3</v>
      </c>
      <c r="J118" s="343" t="s">
        <v>150</v>
      </c>
      <c r="K118" s="343" t="s">
        <v>150</v>
      </c>
      <c r="L118" s="343">
        <v>1.389975918367347E-2</v>
      </c>
      <c r="M118" s="343">
        <v>3.9351074829931977E-3</v>
      </c>
      <c r="N118" s="343">
        <v>1.0193156734693877E-2</v>
      </c>
      <c r="O118" s="343">
        <v>2.8857454875283448E-3</v>
      </c>
      <c r="P118" s="343">
        <v>9.5203830025160745E-3</v>
      </c>
      <c r="Q118" s="343">
        <v>2.6952790979405464E-3</v>
      </c>
      <c r="R118" s="432">
        <v>3.0096694653115332E-3</v>
      </c>
      <c r="S118" s="454">
        <v>6.6034337899543386E-4</v>
      </c>
      <c r="T118" s="528">
        <v>39</v>
      </c>
      <c r="U118" s="407">
        <v>0</v>
      </c>
      <c r="V118" s="529" t="s">
        <v>362</v>
      </c>
    </row>
    <row r="119" spans="2:22">
      <c r="B119" s="397" t="s">
        <v>247</v>
      </c>
      <c r="C119" s="331" t="s">
        <v>411</v>
      </c>
      <c r="D119" s="301" t="s">
        <v>70</v>
      </c>
      <c r="E119" s="437" t="s">
        <v>71</v>
      </c>
      <c r="F119" s="442">
        <v>250</v>
      </c>
      <c r="G119" s="398">
        <v>250</v>
      </c>
      <c r="H119" s="343">
        <v>0.48573529700000001</v>
      </c>
      <c r="I119" s="343">
        <v>1.6556959999999999E-2</v>
      </c>
      <c r="J119" s="343" t="s">
        <v>150</v>
      </c>
      <c r="K119" s="343" t="s">
        <v>150</v>
      </c>
      <c r="L119" s="343">
        <v>0.33043217482993198</v>
      </c>
      <c r="M119" s="343">
        <v>1.1263238095238095E-2</v>
      </c>
      <c r="N119" s="343">
        <v>0.24231692820861678</v>
      </c>
      <c r="O119" s="343">
        <v>8.259707936507937E-3</v>
      </c>
      <c r="P119" s="343">
        <v>0.22632340741776164</v>
      </c>
      <c r="Q119" s="343">
        <v>7.7145466405740383E-3</v>
      </c>
      <c r="R119" s="432">
        <v>7.1547399764324643E-2</v>
      </c>
      <c r="S119" s="454">
        <v>1.8900639269406392E-3</v>
      </c>
      <c r="T119" s="528">
        <v>21</v>
      </c>
      <c r="U119" s="407">
        <v>0</v>
      </c>
      <c r="V119" s="530" t="s">
        <v>362</v>
      </c>
    </row>
    <row r="120" spans="2:22">
      <c r="B120" s="401"/>
      <c r="C120" s="402" t="s">
        <v>411</v>
      </c>
      <c r="D120" s="318" t="s">
        <v>74</v>
      </c>
      <c r="E120" s="438" t="s">
        <v>71</v>
      </c>
      <c r="F120" s="444">
        <v>250</v>
      </c>
      <c r="G120" s="403">
        <v>250</v>
      </c>
      <c r="H120" s="345">
        <v>2.0432645999999999E-2</v>
      </c>
      <c r="I120" s="345">
        <v>5.7846080000000001E-3</v>
      </c>
      <c r="J120" s="345" t="s">
        <v>150</v>
      </c>
      <c r="K120" s="345" t="s">
        <v>150</v>
      </c>
      <c r="L120" s="373">
        <v>1.389975918367347E-2</v>
      </c>
      <c r="M120" s="373">
        <v>3.9351074829931977E-3</v>
      </c>
      <c r="N120" s="373">
        <v>1.0193156734693877E-2</v>
      </c>
      <c r="O120" s="373">
        <v>2.8857454875283448E-3</v>
      </c>
      <c r="P120" s="373">
        <v>9.5203830025160745E-3</v>
      </c>
      <c r="Q120" s="373">
        <v>2.6952790979405464E-3</v>
      </c>
      <c r="R120" s="448">
        <v>3.0096694653115332E-3</v>
      </c>
      <c r="S120" s="455">
        <v>6.6034337899543386E-4</v>
      </c>
      <c r="T120" s="528">
        <v>39</v>
      </c>
      <c r="U120" s="407">
        <v>0</v>
      </c>
      <c r="V120" s="529" t="s">
        <v>362</v>
      </c>
    </row>
    <row r="121" spans="2:22">
      <c r="B121" s="397" t="s">
        <v>249</v>
      </c>
      <c r="C121" s="331" t="s">
        <v>397</v>
      </c>
      <c r="D121" s="311" t="s">
        <v>70</v>
      </c>
      <c r="E121" s="436" t="s">
        <v>73</v>
      </c>
      <c r="F121" s="441">
        <v>167</v>
      </c>
      <c r="G121" s="398">
        <v>167</v>
      </c>
      <c r="H121" s="384">
        <v>0.43962918400000001</v>
      </c>
      <c r="I121" s="384">
        <v>5.5305900000000002E-3</v>
      </c>
      <c r="J121" s="344" t="s">
        <v>150</v>
      </c>
      <c r="K121" s="344" t="s">
        <v>150</v>
      </c>
      <c r="L121" s="496">
        <v>0.44860120816326532</v>
      </c>
      <c r="M121" s="496">
        <v>5.6434591836734688E-3</v>
      </c>
      <c r="N121" s="496">
        <v>0.32897421931972792</v>
      </c>
      <c r="O121" s="496">
        <v>4.1385367346938777E-3</v>
      </c>
      <c r="P121" s="496">
        <v>0.20525041578976796</v>
      </c>
      <c r="Q121" s="496">
        <v>2.5820758456807378E-3</v>
      </c>
      <c r="R121" s="497">
        <v>6.4885615314184714E-2</v>
      </c>
      <c r="S121" s="498">
        <v>6.3260858219178079E-4</v>
      </c>
      <c r="T121" s="528">
        <v>455</v>
      </c>
      <c r="U121" s="407">
        <v>0</v>
      </c>
      <c r="V121" s="529" t="s">
        <v>359</v>
      </c>
    </row>
    <row r="122" spans="2:22" ht="26.1">
      <c r="B122" s="397" t="s">
        <v>251</v>
      </c>
      <c r="C122" s="331" t="s">
        <v>398</v>
      </c>
      <c r="D122" s="301" t="s">
        <v>70</v>
      </c>
      <c r="E122" s="437" t="s">
        <v>73</v>
      </c>
      <c r="F122" s="440">
        <v>5</v>
      </c>
      <c r="G122" s="400">
        <v>5</v>
      </c>
      <c r="H122" s="343">
        <v>0.78400000000000003</v>
      </c>
      <c r="I122" s="343">
        <v>0.37</v>
      </c>
      <c r="J122" s="343" t="s">
        <v>150</v>
      </c>
      <c r="K122" s="343" t="s">
        <v>150</v>
      </c>
      <c r="L122" s="343">
        <v>0.80000000000000016</v>
      </c>
      <c r="M122" s="343">
        <v>0.37755102040816318</v>
      </c>
      <c r="N122" s="343">
        <v>0.13333333333333336</v>
      </c>
      <c r="O122" s="343">
        <v>6.2925170068027197E-2</v>
      </c>
      <c r="P122" s="343">
        <v>1.0958904109589045E-2</v>
      </c>
      <c r="Q122" s="343">
        <v>5.1719317864131944E-3</v>
      </c>
      <c r="R122" s="432">
        <v>3.4644277507733102E-3</v>
      </c>
      <c r="S122" s="454">
        <v>1.2671232876712325E-3</v>
      </c>
      <c r="T122" s="528">
        <v>3</v>
      </c>
      <c r="U122" s="407">
        <v>0</v>
      </c>
      <c r="V122" s="530" t="s">
        <v>361</v>
      </c>
    </row>
    <row r="123" spans="2:22">
      <c r="B123" s="397" t="s">
        <v>265</v>
      </c>
      <c r="C123" s="331" t="s">
        <v>397</v>
      </c>
      <c r="D123" s="301" t="s">
        <v>74</v>
      </c>
      <c r="E123" s="437" t="s">
        <v>73</v>
      </c>
      <c r="F123" s="441">
        <v>167</v>
      </c>
      <c r="G123" s="398">
        <v>167</v>
      </c>
      <c r="H123" s="343">
        <v>2.0432645999999999E-2</v>
      </c>
      <c r="I123" s="343">
        <v>5.7846080000000001E-3</v>
      </c>
      <c r="J123" s="343" t="s">
        <v>150</v>
      </c>
      <c r="K123" s="343" t="s">
        <v>150</v>
      </c>
      <c r="L123" s="343">
        <v>2.0849638775510205E-2</v>
      </c>
      <c r="M123" s="343">
        <v>5.9026612244897966E-3</v>
      </c>
      <c r="N123" s="343">
        <v>1.5289735102040814E-2</v>
      </c>
      <c r="O123" s="343">
        <v>4.3286182312925175E-3</v>
      </c>
      <c r="P123" s="343">
        <v>9.5394237685211061E-3</v>
      </c>
      <c r="Q123" s="343">
        <v>2.7006696561364275E-3</v>
      </c>
      <c r="R123" s="432">
        <v>3.0156888042421563E-3</v>
      </c>
      <c r="S123" s="454">
        <v>6.6166406575342469E-4</v>
      </c>
      <c r="T123" s="528">
        <v>39</v>
      </c>
      <c r="U123" s="407">
        <v>0</v>
      </c>
      <c r="V123" s="529" t="s">
        <v>362</v>
      </c>
    </row>
    <row r="124" spans="2:22">
      <c r="B124" s="397" t="s">
        <v>252</v>
      </c>
      <c r="C124" s="331" t="s">
        <v>399</v>
      </c>
      <c r="D124" s="301" t="s">
        <v>70</v>
      </c>
      <c r="E124" s="437" t="s">
        <v>73</v>
      </c>
      <c r="F124" s="442">
        <v>167</v>
      </c>
      <c r="G124" s="399">
        <v>167</v>
      </c>
      <c r="H124" s="343">
        <v>0.101531101</v>
      </c>
      <c r="I124" s="343">
        <v>2.6054600000000001E-4</v>
      </c>
      <c r="J124" s="343" t="s">
        <v>150</v>
      </c>
      <c r="K124" s="343" t="s">
        <v>150</v>
      </c>
      <c r="L124" s="343">
        <v>0.10360316428571428</v>
      </c>
      <c r="M124" s="343">
        <v>2.6586326530612247E-4</v>
      </c>
      <c r="N124" s="343">
        <v>7.5975653809523813E-2</v>
      </c>
      <c r="O124" s="343">
        <v>1.9496639455782316E-4</v>
      </c>
      <c r="P124" s="343">
        <v>4.7401995714285709E-2</v>
      </c>
      <c r="Q124" s="343">
        <v>1.2164154878389713E-4</v>
      </c>
      <c r="R124" s="432">
        <v>1.4985147032258063E-2</v>
      </c>
      <c r="S124" s="454">
        <v>2.9802179452054796E-5</v>
      </c>
      <c r="T124" s="528">
        <v>313</v>
      </c>
      <c r="U124" s="407">
        <v>0</v>
      </c>
      <c r="V124" s="530" t="s">
        <v>362</v>
      </c>
    </row>
    <row r="125" spans="2:22" ht="26.1">
      <c r="B125" s="397" t="s">
        <v>253</v>
      </c>
      <c r="C125" s="331" t="s">
        <v>400</v>
      </c>
      <c r="D125" s="301" t="s">
        <v>70</v>
      </c>
      <c r="E125" s="437" t="s">
        <v>73</v>
      </c>
      <c r="F125" s="440">
        <v>5</v>
      </c>
      <c r="G125" s="400">
        <v>5</v>
      </c>
      <c r="H125" s="343">
        <v>0.13400000000000001</v>
      </c>
      <c r="I125" s="343">
        <v>0.13400000000000001</v>
      </c>
      <c r="J125" s="343" t="s">
        <v>150</v>
      </c>
      <c r="K125" s="343" t="s">
        <v>150</v>
      </c>
      <c r="L125" s="343">
        <v>0.13673469387755102</v>
      </c>
      <c r="M125" s="343">
        <v>0.13673469387755102</v>
      </c>
      <c r="N125" s="343">
        <v>2.2789115646258507E-2</v>
      </c>
      <c r="O125" s="343">
        <v>2.2789115646258507E-2</v>
      </c>
      <c r="P125" s="343">
        <v>1.873077998322617E-3</v>
      </c>
      <c r="Q125" s="343">
        <v>1.8730779983226172E-3</v>
      </c>
      <c r="R125" s="432">
        <v>5.9213433495360144E-4</v>
      </c>
      <c r="S125" s="454">
        <v>4.5890410958904118E-4</v>
      </c>
      <c r="T125" s="528">
        <v>5</v>
      </c>
      <c r="U125" s="407">
        <v>0</v>
      </c>
      <c r="V125" s="530" t="s">
        <v>361</v>
      </c>
    </row>
    <row r="126" spans="2:22" ht="26.1">
      <c r="B126" s="397" t="s">
        <v>254</v>
      </c>
      <c r="C126" s="331" t="s">
        <v>401</v>
      </c>
      <c r="D126" s="301" t="s">
        <v>70</v>
      </c>
      <c r="E126" s="437" t="s">
        <v>73</v>
      </c>
      <c r="F126" s="440">
        <v>14</v>
      </c>
      <c r="G126" s="400">
        <v>14</v>
      </c>
      <c r="H126" s="343">
        <v>0.13900000000000001</v>
      </c>
      <c r="I126" s="343">
        <v>1.7000000000000001E-2</v>
      </c>
      <c r="J126" s="343" t="s">
        <v>150</v>
      </c>
      <c r="K126" s="343" t="s">
        <v>150</v>
      </c>
      <c r="L126" s="343">
        <v>0.14183673469387756</v>
      </c>
      <c r="M126" s="343">
        <v>1.7346938775510207E-2</v>
      </c>
      <c r="N126" s="343">
        <v>6.6190476190476202E-2</v>
      </c>
      <c r="O126" s="343">
        <v>8.0952380952380963E-3</v>
      </c>
      <c r="P126" s="343">
        <v>5.440313111545989E-3</v>
      </c>
      <c r="Q126" s="343">
        <v>6.6536203522504908E-4</v>
      </c>
      <c r="R126" s="432">
        <v>1.7198409191338934E-3</v>
      </c>
      <c r="S126" s="454">
        <v>1.6301369863013702E-4</v>
      </c>
      <c r="T126" s="528">
        <v>4</v>
      </c>
      <c r="U126" s="407">
        <v>0</v>
      </c>
      <c r="V126" s="530" t="s">
        <v>361</v>
      </c>
    </row>
    <row r="127" spans="2:22">
      <c r="B127" s="397"/>
      <c r="C127" s="331" t="s">
        <v>399</v>
      </c>
      <c r="D127" s="301" t="s">
        <v>74</v>
      </c>
      <c r="E127" s="437" t="s">
        <v>73</v>
      </c>
      <c r="F127" s="441">
        <v>167</v>
      </c>
      <c r="G127" s="398">
        <v>167</v>
      </c>
      <c r="H127" s="343">
        <v>2.0432645999999999E-2</v>
      </c>
      <c r="I127" s="343">
        <v>5.7846080000000001E-3</v>
      </c>
      <c r="J127" s="343" t="s">
        <v>150</v>
      </c>
      <c r="K127" s="343" t="s">
        <v>150</v>
      </c>
      <c r="L127" s="343">
        <v>2.0849638775510205E-2</v>
      </c>
      <c r="M127" s="343">
        <v>5.9026612244897966E-3</v>
      </c>
      <c r="N127" s="343">
        <v>1.5289735102040814E-2</v>
      </c>
      <c r="O127" s="343">
        <v>4.3286182312925175E-3</v>
      </c>
      <c r="P127" s="343">
        <v>9.5394237685211061E-3</v>
      </c>
      <c r="Q127" s="343">
        <v>2.7006696561364275E-3</v>
      </c>
      <c r="R127" s="432">
        <v>3.0156888042421563E-3</v>
      </c>
      <c r="S127" s="454">
        <v>6.6166406575342469E-4</v>
      </c>
      <c r="T127" s="528">
        <v>39</v>
      </c>
      <c r="U127" s="407">
        <v>0</v>
      </c>
      <c r="V127" s="529" t="s">
        <v>362</v>
      </c>
    </row>
    <row r="128" spans="2:22">
      <c r="B128" s="336" t="s">
        <v>255</v>
      </c>
      <c r="C128" s="331" t="s">
        <v>402</v>
      </c>
      <c r="D128" s="301" t="s">
        <v>70</v>
      </c>
      <c r="E128" s="437" t="s">
        <v>73</v>
      </c>
      <c r="F128" s="443">
        <v>167</v>
      </c>
      <c r="G128" s="316">
        <v>167</v>
      </c>
      <c r="H128" s="343">
        <v>0.23866243500000001</v>
      </c>
      <c r="I128" s="343">
        <v>6.8175329999999998E-3</v>
      </c>
      <c r="J128" s="343" t="s">
        <v>150</v>
      </c>
      <c r="K128" s="343" t="s">
        <v>150</v>
      </c>
      <c r="L128" s="343">
        <v>0.24353309693877556</v>
      </c>
      <c r="M128" s="343">
        <v>6.9566663265306118E-3</v>
      </c>
      <c r="N128" s="343">
        <v>0.17859093775510204</v>
      </c>
      <c r="O128" s="343">
        <v>5.1015553061224484E-3</v>
      </c>
      <c r="P128" s="343">
        <v>0.1114247320240425</v>
      </c>
      <c r="Q128" s="343">
        <v>3.1829130863852387E-3</v>
      </c>
      <c r="R128" s="432">
        <v>3.5224592704374731E-2</v>
      </c>
      <c r="S128" s="454">
        <v>7.7981370616438345E-4</v>
      </c>
      <c r="T128" s="528">
        <v>215</v>
      </c>
      <c r="U128" s="407">
        <v>0</v>
      </c>
      <c r="V128" s="530" t="s">
        <v>362</v>
      </c>
    </row>
    <row r="129" spans="2:22">
      <c r="B129" s="397"/>
      <c r="C129" s="331" t="s">
        <v>402</v>
      </c>
      <c r="D129" s="301" t="s">
        <v>74</v>
      </c>
      <c r="E129" s="437" t="s">
        <v>73</v>
      </c>
      <c r="F129" s="441">
        <v>167</v>
      </c>
      <c r="G129" s="398">
        <v>167</v>
      </c>
      <c r="H129" s="343">
        <v>2.0432645999999999E-2</v>
      </c>
      <c r="I129" s="343">
        <v>5.7846080000000001E-3</v>
      </c>
      <c r="J129" s="343" t="s">
        <v>150</v>
      </c>
      <c r="K129" s="343" t="s">
        <v>150</v>
      </c>
      <c r="L129" s="343">
        <v>2.0849638775510205E-2</v>
      </c>
      <c r="M129" s="343">
        <v>5.9026612244897966E-3</v>
      </c>
      <c r="N129" s="343">
        <v>1.5289735102040814E-2</v>
      </c>
      <c r="O129" s="343">
        <v>4.3286182312925175E-3</v>
      </c>
      <c r="P129" s="343">
        <v>9.5394237685211061E-3</v>
      </c>
      <c r="Q129" s="343">
        <v>2.7006696561364275E-3</v>
      </c>
      <c r="R129" s="432">
        <v>3.0156888042421563E-3</v>
      </c>
      <c r="S129" s="454">
        <v>6.6166406575342469E-4</v>
      </c>
      <c r="T129" s="528">
        <v>39</v>
      </c>
      <c r="U129" s="407">
        <v>0</v>
      </c>
      <c r="V129" s="529" t="s">
        <v>362</v>
      </c>
    </row>
    <row r="130" spans="2:22">
      <c r="B130" s="397" t="s">
        <v>256</v>
      </c>
      <c r="C130" s="331" t="s">
        <v>403</v>
      </c>
      <c r="D130" s="301" t="s">
        <v>70</v>
      </c>
      <c r="E130" s="437" t="s">
        <v>73</v>
      </c>
      <c r="F130" s="442">
        <v>167</v>
      </c>
      <c r="G130" s="399">
        <v>167</v>
      </c>
      <c r="H130" s="343">
        <v>0.24781281999999999</v>
      </c>
      <c r="I130" s="343">
        <v>9.1642899999999996E-4</v>
      </c>
      <c r="J130" s="343" t="s">
        <v>150</v>
      </c>
      <c r="K130" s="343" t="s">
        <v>150</v>
      </c>
      <c r="L130" s="343">
        <v>0.2528702244897959</v>
      </c>
      <c r="M130" s="343">
        <v>9.3513163265306119E-4</v>
      </c>
      <c r="N130" s="343">
        <v>0.18543816462585033</v>
      </c>
      <c r="O130" s="343">
        <v>6.8576319727891156E-4</v>
      </c>
      <c r="P130" s="343">
        <v>0.1156967876432765</v>
      </c>
      <c r="Q130" s="343">
        <v>4.2785474699468835E-4</v>
      </c>
      <c r="R130" s="432">
        <v>3.6575113513035794E-2</v>
      </c>
      <c r="S130" s="454">
        <v>1.0482441301369864E-4</v>
      </c>
      <c r="T130" s="528">
        <v>222</v>
      </c>
      <c r="U130" s="407">
        <v>0</v>
      </c>
      <c r="V130" s="530" t="s">
        <v>362</v>
      </c>
    </row>
    <row r="131" spans="2:22" ht="26.1">
      <c r="B131" s="397" t="s">
        <v>257</v>
      </c>
      <c r="C131" s="331" t="s">
        <v>404</v>
      </c>
      <c r="D131" s="301" t="s">
        <v>70</v>
      </c>
      <c r="E131" s="437" t="s">
        <v>73</v>
      </c>
      <c r="F131" s="440">
        <v>14</v>
      </c>
      <c r="G131" s="400">
        <v>14</v>
      </c>
      <c r="H131" s="343">
        <v>1.2E-2</v>
      </c>
      <c r="I131" s="343">
        <v>8.0000000000000002E-3</v>
      </c>
      <c r="J131" s="343" t="s">
        <v>150</v>
      </c>
      <c r="K131" s="343" t="s">
        <v>150</v>
      </c>
      <c r="L131" s="343">
        <v>1.2244897959183676E-2</v>
      </c>
      <c r="M131" s="343">
        <v>8.1632653061224497E-3</v>
      </c>
      <c r="N131" s="343">
        <v>5.7142857142857143E-3</v>
      </c>
      <c r="O131" s="343">
        <v>3.80952380952381E-3</v>
      </c>
      <c r="P131" s="343">
        <v>4.6966731898238749E-4</v>
      </c>
      <c r="Q131" s="343">
        <v>3.1311154598825833E-4</v>
      </c>
      <c r="R131" s="432">
        <v>1.4847547503314185E-4</v>
      </c>
      <c r="S131" s="454">
        <v>7.6712328767123287E-5</v>
      </c>
      <c r="T131" s="528">
        <v>8</v>
      </c>
      <c r="U131" s="407">
        <v>0</v>
      </c>
      <c r="V131" s="530" t="s">
        <v>361</v>
      </c>
    </row>
    <row r="132" spans="2:22">
      <c r="B132" s="397"/>
      <c r="C132" s="331" t="s">
        <v>403</v>
      </c>
      <c r="D132" s="301" t="s">
        <v>74</v>
      </c>
      <c r="E132" s="437" t="s">
        <v>73</v>
      </c>
      <c r="F132" s="441">
        <v>167</v>
      </c>
      <c r="G132" s="398">
        <v>167</v>
      </c>
      <c r="H132" s="343">
        <v>2.0432645999999999E-2</v>
      </c>
      <c r="I132" s="343">
        <v>5.7846080000000001E-3</v>
      </c>
      <c r="J132" s="343" t="s">
        <v>150</v>
      </c>
      <c r="K132" s="343" t="s">
        <v>150</v>
      </c>
      <c r="L132" s="343">
        <v>2.0849638775510205E-2</v>
      </c>
      <c r="M132" s="343">
        <v>5.9026612244897966E-3</v>
      </c>
      <c r="N132" s="343">
        <v>1.5289735102040814E-2</v>
      </c>
      <c r="O132" s="343">
        <v>4.3286182312925175E-3</v>
      </c>
      <c r="P132" s="343">
        <v>9.5394237685211061E-3</v>
      </c>
      <c r="Q132" s="343">
        <v>2.7006696561364275E-3</v>
      </c>
      <c r="R132" s="432">
        <v>3.0156888042421563E-3</v>
      </c>
      <c r="S132" s="454">
        <v>6.6166406575342469E-4</v>
      </c>
      <c r="T132" s="528">
        <v>39</v>
      </c>
      <c r="U132" s="407">
        <v>0</v>
      </c>
      <c r="V132" s="529" t="s">
        <v>362</v>
      </c>
    </row>
    <row r="133" spans="2:22">
      <c r="B133" s="397" t="s">
        <v>258</v>
      </c>
      <c r="C133" s="331" t="s">
        <v>405</v>
      </c>
      <c r="D133" s="301" t="s">
        <v>70</v>
      </c>
      <c r="E133" s="437" t="s">
        <v>73</v>
      </c>
      <c r="F133" s="442">
        <v>167</v>
      </c>
      <c r="G133" s="399">
        <v>167</v>
      </c>
      <c r="H133" s="343">
        <v>0.70315924699999999</v>
      </c>
      <c r="I133" s="343">
        <v>1.5045869E-2</v>
      </c>
      <c r="J133" s="343" t="s">
        <v>150</v>
      </c>
      <c r="K133" s="343" t="s">
        <v>150</v>
      </c>
      <c r="L133" s="343">
        <v>0.71750943571428571</v>
      </c>
      <c r="M133" s="343">
        <v>1.5352927551020407E-2</v>
      </c>
      <c r="N133" s="343">
        <v>0.52617358619047627</v>
      </c>
      <c r="O133" s="343">
        <v>1.1258813537414964E-2</v>
      </c>
      <c r="P133" s="343">
        <v>0.32828513908023482</v>
      </c>
      <c r="Q133" s="343">
        <v>7.0244901397819399E-3</v>
      </c>
      <c r="R133" s="432">
        <v>0.10378046332213876</v>
      </c>
      <c r="S133" s="454">
        <v>1.7210000842465753E-3</v>
      </c>
      <c r="T133" s="528">
        <v>354</v>
      </c>
      <c r="U133" s="407">
        <v>0</v>
      </c>
      <c r="V133" s="530" t="s">
        <v>362</v>
      </c>
    </row>
    <row r="134" spans="2:22" ht="26.1">
      <c r="B134" s="397" t="s">
        <v>259</v>
      </c>
      <c r="C134" s="331" t="s">
        <v>406</v>
      </c>
      <c r="D134" s="301" t="s">
        <v>70</v>
      </c>
      <c r="E134" s="437" t="s">
        <v>73</v>
      </c>
      <c r="F134" s="440">
        <v>5</v>
      </c>
      <c r="G134" s="400">
        <v>5</v>
      </c>
      <c r="H134" s="343">
        <v>0.61899999999999999</v>
      </c>
      <c r="I134" s="343">
        <v>0.34100000000000003</v>
      </c>
      <c r="J134" s="343" t="s">
        <v>150</v>
      </c>
      <c r="K134" s="343" t="s">
        <v>150</v>
      </c>
      <c r="L134" s="343">
        <v>0.63163265306122451</v>
      </c>
      <c r="M134" s="343">
        <v>0.3479591836734694</v>
      </c>
      <c r="N134" s="343">
        <v>0.10527210884353742</v>
      </c>
      <c r="O134" s="343">
        <v>5.7993197278911564E-2</v>
      </c>
      <c r="P134" s="343">
        <v>8.6525020967291016E-3</v>
      </c>
      <c r="Q134" s="343">
        <v>4.7665641599105397E-3</v>
      </c>
      <c r="R134" s="432">
        <v>2.7353071144498452E-3</v>
      </c>
      <c r="S134" s="454">
        <v>1.1678082191780821E-3</v>
      </c>
      <c r="T134" s="528">
        <v>2</v>
      </c>
      <c r="U134" s="407">
        <v>0</v>
      </c>
      <c r="V134" s="530" t="s">
        <v>361</v>
      </c>
    </row>
    <row r="135" spans="2:22">
      <c r="B135" s="397" t="s">
        <v>260</v>
      </c>
      <c r="C135" s="331" t="s">
        <v>407</v>
      </c>
      <c r="D135" s="301" t="s">
        <v>70</v>
      </c>
      <c r="E135" s="437" t="s">
        <v>73</v>
      </c>
      <c r="F135" s="440">
        <v>14</v>
      </c>
      <c r="G135" s="400">
        <v>14</v>
      </c>
      <c r="H135" s="343">
        <v>5.106852065</v>
      </c>
      <c r="I135" s="343">
        <v>1.6906626000000001E-2</v>
      </c>
      <c r="J135" s="343" t="s">
        <v>150</v>
      </c>
      <c r="K135" s="343" t="s">
        <v>150</v>
      </c>
      <c r="L135" s="343">
        <v>5.2110735357142861</v>
      </c>
      <c r="M135" s="343">
        <v>1.7251659183673471E-2</v>
      </c>
      <c r="N135" s="343">
        <v>2.4318343166666669</v>
      </c>
      <c r="O135" s="343">
        <v>8.0507742857142857E-3</v>
      </c>
      <c r="P135" s="343">
        <v>0.19987679315068496</v>
      </c>
      <c r="Q135" s="343">
        <v>6.6170747553816059E-4</v>
      </c>
      <c r="R135" s="432">
        <v>6.3186857189571372E-2</v>
      </c>
      <c r="S135" s="454">
        <v>1.6211833150684934E-4</v>
      </c>
      <c r="T135" s="528">
        <v>33</v>
      </c>
      <c r="U135" s="407">
        <v>0</v>
      </c>
      <c r="V135" s="530" t="s">
        <v>362</v>
      </c>
    </row>
    <row r="136" spans="2:22">
      <c r="B136" s="397"/>
      <c r="C136" s="331" t="s">
        <v>405</v>
      </c>
      <c r="D136" s="301" t="s">
        <v>74</v>
      </c>
      <c r="E136" s="437" t="s">
        <v>73</v>
      </c>
      <c r="F136" s="441">
        <v>167</v>
      </c>
      <c r="G136" s="398">
        <v>167</v>
      </c>
      <c r="H136" s="343">
        <v>2.0432645999999999E-2</v>
      </c>
      <c r="I136" s="343">
        <v>5.7846080000000001E-3</v>
      </c>
      <c r="J136" s="343" t="s">
        <v>150</v>
      </c>
      <c r="K136" s="343" t="s">
        <v>150</v>
      </c>
      <c r="L136" s="343">
        <v>2.0849638775510205E-2</v>
      </c>
      <c r="M136" s="343">
        <v>5.9026612244897966E-3</v>
      </c>
      <c r="N136" s="343">
        <v>1.5289735102040814E-2</v>
      </c>
      <c r="O136" s="343">
        <v>4.3286182312925175E-3</v>
      </c>
      <c r="P136" s="343">
        <v>9.5394237685211061E-3</v>
      </c>
      <c r="Q136" s="343">
        <v>2.7006696561364275E-3</v>
      </c>
      <c r="R136" s="432">
        <v>3.0156888042421563E-3</v>
      </c>
      <c r="S136" s="454">
        <v>6.6166406575342469E-4</v>
      </c>
      <c r="T136" s="528">
        <v>39</v>
      </c>
      <c r="U136" s="407">
        <v>0</v>
      </c>
      <c r="V136" s="529" t="s">
        <v>362</v>
      </c>
    </row>
    <row r="137" spans="2:22">
      <c r="B137" s="397" t="s">
        <v>261</v>
      </c>
      <c r="C137" s="331" t="s">
        <v>408</v>
      </c>
      <c r="D137" s="301" t="s">
        <v>70</v>
      </c>
      <c r="E137" s="437" t="s">
        <v>73</v>
      </c>
      <c r="F137" s="442">
        <v>167</v>
      </c>
      <c r="G137" s="399">
        <v>167</v>
      </c>
      <c r="H137" s="343">
        <v>0.13325184900000001</v>
      </c>
      <c r="I137" s="343">
        <v>3.6151999999999999E-4</v>
      </c>
      <c r="J137" s="343" t="s">
        <v>150</v>
      </c>
      <c r="K137" s="343" t="s">
        <v>150</v>
      </c>
      <c r="L137" s="343">
        <v>0.13597127448979593</v>
      </c>
      <c r="M137" s="343">
        <v>3.6889795918367349E-4</v>
      </c>
      <c r="N137" s="343">
        <v>9.9712267959183684E-2</v>
      </c>
      <c r="O137" s="343">
        <v>2.7052517006802724E-4</v>
      </c>
      <c r="P137" s="343">
        <v>6.2211514629577858E-2</v>
      </c>
      <c r="Q137" s="343">
        <v>1.6878344981828349E-4</v>
      </c>
      <c r="R137" s="432">
        <v>1.9666865915156869E-2</v>
      </c>
      <c r="S137" s="454">
        <v>4.1351945205479455E-5</v>
      </c>
      <c r="T137" s="528">
        <v>1952</v>
      </c>
      <c r="U137" s="407">
        <v>0</v>
      </c>
      <c r="V137" s="530" t="s">
        <v>362</v>
      </c>
    </row>
    <row r="138" spans="2:22" ht="26.1">
      <c r="B138" s="397" t="s">
        <v>262</v>
      </c>
      <c r="C138" s="331" t="s">
        <v>409</v>
      </c>
      <c r="D138" s="301" t="s">
        <v>70</v>
      </c>
      <c r="E138" s="437" t="s">
        <v>73</v>
      </c>
      <c r="F138" s="440">
        <v>5</v>
      </c>
      <c r="G138" s="400">
        <v>5</v>
      </c>
      <c r="H138" s="343">
        <v>0.13400000000000001</v>
      </c>
      <c r="I138" s="343">
        <v>3.2000000000000001E-2</v>
      </c>
      <c r="J138" s="343" t="s">
        <v>150</v>
      </c>
      <c r="K138" s="343" t="s">
        <v>150</v>
      </c>
      <c r="L138" s="343">
        <v>0.13673469387755102</v>
      </c>
      <c r="M138" s="343">
        <v>3.2653061224489799E-2</v>
      </c>
      <c r="N138" s="343">
        <v>2.2789115646258507E-2</v>
      </c>
      <c r="O138" s="343">
        <v>5.4421768707482989E-3</v>
      </c>
      <c r="P138" s="343">
        <v>1.873077998322617E-3</v>
      </c>
      <c r="Q138" s="343">
        <v>4.4730220855465473E-4</v>
      </c>
      <c r="R138" s="432">
        <v>5.9213433495360144E-4</v>
      </c>
      <c r="S138" s="454">
        <v>1.095890410958904E-4</v>
      </c>
      <c r="T138" s="528">
        <v>38</v>
      </c>
      <c r="U138" s="407">
        <v>0</v>
      </c>
      <c r="V138" s="530" t="s">
        <v>361</v>
      </c>
    </row>
    <row r="139" spans="2:22">
      <c r="B139" s="397" t="s">
        <v>263</v>
      </c>
      <c r="C139" s="331" t="s">
        <v>410</v>
      </c>
      <c r="D139" s="301" t="s">
        <v>70</v>
      </c>
      <c r="E139" s="437" t="s">
        <v>73</v>
      </c>
      <c r="F139" s="440">
        <v>14</v>
      </c>
      <c r="G139" s="400">
        <v>14</v>
      </c>
      <c r="H139" s="343">
        <v>6.9571007000000004E-2</v>
      </c>
      <c r="I139" s="343">
        <v>2.0100000000000001E-5</v>
      </c>
      <c r="J139" s="343" t="s">
        <v>150</v>
      </c>
      <c r="K139" s="343" t="s">
        <v>150</v>
      </c>
      <c r="L139" s="343">
        <v>7.0990823469387759E-2</v>
      </c>
      <c r="M139" s="343">
        <v>2.0510204081632654E-5</v>
      </c>
      <c r="N139" s="343">
        <v>3.3129050952380959E-2</v>
      </c>
      <c r="O139" s="343">
        <v>9.5714285714285715E-6</v>
      </c>
      <c r="P139" s="343">
        <v>2.722935694716243E-3</v>
      </c>
      <c r="Q139" s="343">
        <v>7.86692759295499E-7</v>
      </c>
      <c r="R139" s="432">
        <v>8.6079902607158639E-4</v>
      </c>
      <c r="S139" s="454">
        <v>1.9273972602739726E-7</v>
      </c>
      <c r="T139" s="528">
        <v>1633</v>
      </c>
      <c r="U139" s="407">
        <v>0</v>
      </c>
      <c r="V139" s="530" t="s">
        <v>362</v>
      </c>
    </row>
    <row r="140" spans="2:22">
      <c r="B140" s="397"/>
      <c r="C140" s="331" t="s">
        <v>408</v>
      </c>
      <c r="D140" s="301" t="s">
        <v>74</v>
      </c>
      <c r="E140" s="437" t="s">
        <v>73</v>
      </c>
      <c r="F140" s="441">
        <v>167</v>
      </c>
      <c r="G140" s="398">
        <v>167</v>
      </c>
      <c r="H140" s="343">
        <v>2.0432645999999999E-2</v>
      </c>
      <c r="I140" s="343">
        <v>5.7846080000000001E-3</v>
      </c>
      <c r="J140" s="343" t="s">
        <v>150</v>
      </c>
      <c r="K140" s="343" t="s">
        <v>150</v>
      </c>
      <c r="L140" s="343">
        <v>2.0849638775510205E-2</v>
      </c>
      <c r="M140" s="343">
        <v>5.9026612244897966E-3</v>
      </c>
      <c r="N140" s="343">
        <v>1.5289735102040814E-2</v>
      </c>
      <c r="O140" s="343">
        <v>4.3286182312925175E-3</v>
      </c>
      <c r="P140" s="343">
        <v>9.5394237685211061E-3</v>
      </c>
      <c r="Q140" s="343">
        <v>2.7006696561364275E-3</v>
      </c>
      <c r="R140" s="432">
        <v>3.0156888042421563E-3</v>
      </c>
      <c r="S140" s="454">
        <v>6.6166406575342469E-4</v>
      </c>
      <c r="T140" s="528">
        <v>39</v>
      </c>
      <c r="U140" s="407">
        <v>0</v>
      </c>
      <c r="V140" s="529" t="s">
        <v>362</v>
      </c>
    </row>
    <row r="141" spans="2:22">
      <c r="B141" s="397" t="s">
        <v>264</v>
      </c>
      <c r="C141" s="331" t="s">
        <v>411</v>
      </c>
      <c r="D141" s="301" t="s">
        <v>70</v>
      </c>
      <c r="E141" s="437" t="s">
        <v>73</v>
      </c>
      <c r="F141" s="442">
        <v>167</v>
      </c>
      <c r="G141" s="399">
        <v>167</v>
      </c>
      <c r="H141" s="343">
        <v>0.48573529700000001</v>
      </c>
      <c r="I141" s="343">
        <v>1.6556959999999999E-2</v>
      </c>
      <c r="J141" s="343" t="s">
        <v>150</v>
      </c>
      <c r="K141" s="343" t="s">
        <v>150</v>
      </c>
      <c r="L141" s="343">
        <v>0.495648262244898</v>
      </c>
      <c r="M141" s="343">
        <v>1.6894857142857142E-2</v>
      </c>
      <c r="N141" s="343">
        <v>0.36347539231292519</v>
      </c>
      <c r="O141" s="343">
        <v>1.2389561904761906E-2</v>
      </c>
      <c r="P141" s="343">
        <v>0.22677605423259717</v>
      </c>
      <c r="Q141" s="343">
        <v>7.7299757338551867E-3</v>
      </c>
      <c r="R141" s="432">
        <v>7.1690494563853291E-2</v>
      </c>
      <c r="S141" s="454">
        <v>1.8938440547945207E-3</v>
      </c>
      <c r="T141" s="528">
        <v>21</v>
      </c>
      <c r="U141" s="407">
        <v>0</v>
      </c>
      <c r="V141" s="530" t="s">
        <v>362</v>
      </c>
    </row>
    <row r="142" spans="2:22" ht="13.5" thickBot="1">
      <c r="B142" s="401"/>
      <c r="C142" s="402" t="s">
        <v>411</v>
      </c>
      <c r="D142" s="318" t="s">
        <v>74</v>
      </c>
      <c r="E142" s="438" t="s">
        <v>73</v>
      </c>
      <c r="F142" s="444">
        <v>167</v>
      </c>
      <c r="G142" s="403">
        <v>167</v>
      </c>
      <c r="H142" s="345">
        <v>2.0432645999999999E-2</v>
      </c>
      <c r="I142" s="345">
        <v>5.7846080000000001E-3</v>
      </c>
      <c r="J142" s="345" t="s">
        <v>150</v>
      </c>
      <c r="K142" s="345" t="s">
        <v>150</v>
      </c>
      <c r="L142" s="373">
        <v>2.0849638775510205E-2</v>
      </c>
      <c r="M142" s="373">
        <v>5.9026612244897966E-3</v>
      </c>
      <c r="N142" s="373">
        <v>1.5289735102040814E-2</v>
      </c>
      <c r="O142" s="373">
        <v>4.3286182312925175E-3</v>
      </c>
      <c r="P142" s="373">
        <v>9.5394237685211061E-3</v>
      </c>
      <c r="Q142" s="373">
        <v>2.7006696561364275E-3</v>
      </c>
      <c r="R142" s="448">
        <v>3.0156888042421563E-3</v>
      </c>
      <c r="S142" s="455">
        <v>6.6166406575342469E-4</v>
      </c>
      <c r="T142" s="320">
        <v>39</v>
      </c>
      <c r="U142" s="299">
        <v>0</v>
      </c>
      <c r="V142" s="300" t="s">
        <v>362</v>
      </c>
    </row>
    <row r="143" spans="2:22">
      <c r="B143" s="336" t="s">
        <v>266</v>
      </c>
      <c r="C143" s="333" t="s">
        <v>412</v>
      </c>
      <c r="D143" s="303" t="s">
        <v>70</v>
      </c>
      <c r="E143" s="303" t="s">
        <v>71</v>
      </c>
      <c r="F143" s="443">
        <v>250</v>
      </c>
      <c r="G143" s="316">
        <v>250</v>
      </c>
      <c r="H143" s="344">
        <v>0.20663467189486101</v>
      </c>
      <c r="I143" s="344">
        <v>6.9418527811874596E-4</v>
      </c>
      <c r="J143" s="344" t="s">
        <v>150</v>
      </c>
      <c r="K143" s="344" t="s">
        <v>150</v>
      </c>
      <c r="L143" s="378">
        <v>0.14056780401010954</v>
      </c>
      <c r="M143" s="378">
        <v>4.7223488307397682E-4</v>
      </c>
      <c r="N143" s="378">
        <v>0.10308305627408032</v>
      </c>
      <c r="O143" s="378">
        <v>3.4630558092091634E-4</v>
      </c>
      <c r="P143" s="378">
        <v>9.6279317815143511E-2</v>
      </c>
      <c r="Q143" s="378">
        <v>3.2344855005066913E-4</v>
      </c>
      <c r="R143" s="449">
        <v>3.0436687567367948E-2</v>
      </c>
      <c r="S143" s="456">
        <v>7.924489476241393E-5</v>
      </c>
      <c r="T143" s="314">
        <v>53</v>
      </c>
      <c r="U143" s="312">
        <v>0</v>
      </c>
      <c r="V143" s="305" t="s">
        <v>413</v>
      </c>
    </row>
    <row r="144" spans="2:22">
      <c r="B144" s="336" t="s">
        <v>266</v>
      </c>
      <c r="C144" s="421" t="s">
        <v>412</v>
      </c>
      <c r="D144" s="422" t="s">
        <v>74</v>
      </c>
      <c r="E144" s="437" t="s">
        <v>71</v>
      </c>
      <c r="F144" s="443">
        <v>250</v>
      </c>
      <c r="G144" s="316">
        <v>250</v>
      </c>
      <c r="H144" s="343">
        <f>I143</f>
        <v>6.9418527811874596E-4</v>
      </c>
      <c r="I144" s="343">
        <f>I143</f>
        <v>6.9418527811874596E-4</v>
      </c>
      <c r="J144" s="343" t="s">
        <v>150</v>
      </c>
      <c r="K144" s="343" t="s">
        <v>150</v>
      </c>
      <c r="L144" s="343">
        <v>4.7223488307397682E-4</v>
      </c>
      <c r="M144" s="343">
        <v>4.7223488307397682E-4</v>
      </c>
      <c r="N144" s="343">
        <v>3.4630558092091634E-4</v>
      </c>
      <c r="O144" s="343">
        <v>3.4630558092091634E-4</v>
      </c>
      <c r="P144" s="343">
        <v>3.2344855005066907E-4</v>
      </c>
      <c r="Q144" s="343">
        <v>3.2344855005066913E-4</v>
      </c>
      <c r="R144" s="432">
        <v>1.0225147711279215E-4</v>
      </c>
      <c r="S144" s="454">
        <v>7.924489476241393E-5</v>
      </c>
      <c r="T144" s="516">
        <v>0</v>
      </c>
      <c r="U144" s="517">
        <v>0</v>
      </c>
      <c r="V144" s="518" t="s">
        <v>377</v>
      </c>
    </row>
    <row r="145" spans="2:22">
      <c r="B145" s="336" t="s">
        <v>270</v>
      </c>
      <c r="C145" s="421" t="s">
        <v>412</v>
      </c>
      <c r="D145" s="422" t="s">
        <v>70</v>
      </c>
      <c r="E145" s="437" t="s">
        <v>73</v>
      </c>
      <c r="F145" s="443">
        <v>167</v>
      </c>
      <c r="G145" s="316">
        <v>167</v>
      </c>
      <c r="H145" s="343">
        <v>0.30323420324728401</v>
      </c>
      <c r="I145" s="343">
        <v>0.10143903898803</v>
      </c>
      <c r="J145" s="343" t="s">
        <v>150</v>
      </c>
      <c r="K145" s="343" t="s">
        <v>150</v>
      </c>
      <c r="L145" s="343">
        <v>0.30942265637477961</v>
      </c>
      <c r="M145" s="343">
        <v>0.10350922345717349</v>
      </c>
      <c r="N145" s="343">
        <v>0.22690994800817171</v>
      </c>
      <c r="O145" s="343">
        <v>7.5906763868593879E-2</v>
      </c>
      <c r="P145" s="343">
        <v>0.1415714619577759</v>
      </c>
      <c r="Q145" s="343">
        <v>4.7359014568076632E-2</v>
      </c>
      <c r="R145" s="432">
        <v>4.4754849264071084E-2</v>
      </c>
      <c r="S145" s="454">
        <v>1.1602958569178775E-2</v>
      </c>
      <c r="T145" s="512">
        <v>44</v>
      </c>
      <c r="U145" s="513">
        <v>0</v>
      </c>
      <c r="V145" s="514" t="s">
        <v>414</v>
      </c>
    </row>
    <row r="146" spans="2:22">
      <c r="B146" s="337" t="s">
        <v>270</v>
      </c>
      <c r="C146" s="332" t="s">
        <v>412</v>
      </c>
      <c r="D146" s="306" t="s">
        <v>74</v>
      </c>
      <c r="E146" s="438" t="s">
        <v>73</v>
      </c>
      <c r="F146" s="474">
        <v>167</v>
      </c>
      <c r="G146" s="477">
        <v>167</v>
      </c>
      <c r="H146" s="345">
        <f>I145</f>
        <v>0.10143903898803</v>
      </c>
      <c r="I146" s="345">
        <f>I145</f>
        <v>0.10143903898803</v>
      </c>
      <c r="J146" s="345" t="s">
        <v>150</v>
      </c>
      <c r="K146" s="345" t="s">
        <v>150</v>
      </c>
      <c r="L146" s="345">
        <v>0.10350922345717349</v>
      </c>
      <c r="M146" s="345">
        <v>0.10350922345717349</v>
      </c>
      <c r="N146" s="345">
        <v>7.5906763868593879E-2</v>
      </c>
      <c r="O146" s="345">
        <v>7.5906763868593879E-2</v>
      </c>
      <c r="P146" s="345">
        <v>4.7359014568076632E-2</v>
      </c>
      <c r="Q146" s="345">
        <v>4.7359014568076632E-2</v>
      </c>
      <c r="R146" s="433">
        <v>1.4971559444101645E-2</v>
      </c>
      <c r="S146" s="457">
        <v>1.1602958569178775E-2</v>
      </c>
      <c r="T146" s="302">
        <v>0</v>
      </c>
      <c r="U146" s="298">
        <v>0</v>
      </c>
      <c r="V146" s="309" t="s">
        <v>377</v>
      </c>
    </row>
    <row r="147" spans="2:22" ht="15" customHeight="1">
      <c r="B147" s="336" t="s">
        <v>271</v>
      </c>
      <c r="C147" s="333" t="s">
        <v>272</v>
      </c>
      <c r="D147" s="313" t="s">
        <v>70</v>
      </c>
      <c r="E147" s="303" t="s">
        <v>71</v>
      </c>
      <c r="F147" s="439">
        <v>250</v>
      </c>
      <c r="G147" s="478">
        <v>250</v>
      </c>
      <c r="H147" s="344">
        <v>0.17969330159090899</v>
      </c>
      <c r="I147" s="344">
        <v>4.9661586834278597E-4</v>
      </c>
      <c r="J147" s="344" t="s">
        <v>150</v>
      </c>
      <c r="K147" s="344" t="s">
        <v>150</v>
      </c>
      <c r="L147" s="344">
        <v>0.12224034121830543</v>
      </c>
      <c r="M147" s="344">
        <v>3.3783392404271155E-4</v>
      </c>
      <c r="N147" s="344">
        <v>8.9642916893423991E-2</v>
      </c>
      <c r="O147" s="344">
        <v>2.4774487763132183E-4</v>
      </c>
      <c r="P147" s="344">
        <v>8.3726261108428374E-2</v>
      </c>
      <c r="Q147" s="344">
        <v>2.3139309865939149E-4</v>
      </c>
      <c r="R147" s="447">
        <v>2.6468301898793487E-2</v>
      </c>
      <c r="S147" s="453">
        <v>5.6691309171550913E-5</v>
      </c>
      <c r="T147" s="509">
        <v>50</v>
      </c>
      <c r="U147" s="510">
        <v>0</v>
      </c>
      <c r="V147" s="511" t="s">
        <v>413</v>
      </c>
    </row>
    <row r="148" spans="2:22" ht="15" customHeight="1">
      <c r="B148" s="336" t="s">
        <v>271</v>
      </c>
      <c r="C148" s="421" t="s">
        <v>272</v>
      </c>
      <c r="D148" s="426" t="s">
        <v>74</v>
      </c>
      <c r="E148" s="437" t="s">
        <v>71</v>
      </c>
      <c r="F148" s="443">
        <v>250</v>
      </c>
      <c r="G148" s="316">
        <v>250</v>
      </c>
      <c r="H148" s="343">
        <f>I147</f>
        <v>4.9661586834278597E-4</v>
      </c>
      <c r="I148" s="343">
        <f>I147</f>
        <v>4.9661586834278597E-4</v>
      </c>
      <c r="J148" s="343" t="s">
        <v>150</v>
      </c>
      <c r="K148" s="343" t="s">
        <v>150</v>
      </c>
      <c r="L148" s="343">
        <v>3.3783392404271155E-4</v>
      </c>
      <c r="M148" s="343">
        <v>3.3783392404271155E-4</v>
      </c>
      <c r="N148" s="343">
        <v>2.4774487763132183E-4</v>
      </c>
      <c r="O148" s="343">
        <v>2.4774487763132183E-4</v>
      </c>
      <c r="P148" s="343">
        <v>2.3139309865939149E-4</v>
      </c>
      <c r="Q148" s="343">
        <v>2.3139309865939149E-4</v>
      </c>
      <c r="R148" s="432">
        <v>7.3150076350388281E-5</v>
      </c>
      <c r="S148" s="454">
        <v>5.6691309171550913E-5</v>
      </c>
      <c r="T148" s="452">
        <v>0</v>
      </c>
      <c r="U148" s="394">
        <v>0</v>
      </c>
      <c r="V148" s="395" t="s">
        <v>377</v>
      </c>
    </row>
    <row r="149" spans="2:22" ht="15" customHeight="1">
      <c r="B149" s="336" t="s">
        <v>273</v>
      </c>
      <c r="C149" s="423" t="s">
        <v>272</v>
      </c>
      <c r="D149" s="424" t="s">
        <v>70</v>
      </c>
      <c r="E149" s="437" t="s">
        <v>73</v>
      </c>
      <c r="F149" s="439">
        <v>167</v>
      </c>
      <c r="G149" s="479">
        <v>167</v>
      </c>
      <c r="H149" s="344">
        <v>0.30323420324728401</v>
      </c>
      <c r="I149" s="344">
        <v>0.10143903898803</v>
      </c>
      <c r="J149" s="343" t="s">
        <v>150</v>
      </c>
      <c r="K149" s="343" t="s">
        <v>150</v>
      </c>
      <c r="L149" s="343">
        <v>0.30942265637477961</v>
      </c>
      <c r="M149" s="343">
        <v>0.10350922345717349</v>
      </c>
      <c r="N149" s="343">
        <v>0.22690994800817171</v>
      </c>
      <c r="O149" s="343">
        <v>7.5906763868593879E-2</v>
      </c>
      <c r="P149" s="343">
        <v>0.1415714619577759</v>
      </c>
      <c r="Q149" s="343">
        <v>4.7359014568076632E-2</v>
      </c>
      <c r="R149" s="432">
        <v>4.4754849264071084E-2</v>
      </c>
      <c r="S149" s="454">
        <v>1.1602958569178775E-2</v>
      </c>
      <c r="T149" s="519">
        <v>44</v>
      </c>
      <c r="U149" s="488">
        <v>0</v>
      </c>
      <c r="V149" s="514" t="s">
        <v>415</v>
      </c>
    </row>
    <row r="150" spans="2:22">
      <c r="B150" s="337" t="s">
        <v>273</v>
      </c>
      <c r="C150" s="427" t="s">
        <v>272</v>
      </c>
      <c r="D150" s="428" t="s">
        <v>74</v>
      </c>
      <c r="E150" s="438" t="s">
        <v>73</v>
      </c>
      <c r="F150" s="474">
        <v>167</v>
      </c>
      <c r="G150" s="477">
        <v>167</v>
      </c>
      <c r="H150" s="345">
        <v>0.10143903898803</v>
      </c>
      <c r="I150" s="345">
        <v>0.10143903898803</v>
      </c>
      <c r="J150" s="345" t="s">
        <v>150</v>
      </c>
      <c r="K150" s="345" t="s">
        <v>150</v>
      </c>
      <c r="L150" s="345">
        <v>0.10350922345717349</v>
      </c>
      <c r="M150" s="345">
        <v>0.10350922345717349</v>
      </c>
      <c r="N150" s="345">
        <v>7.5906763868593879E-2</v>
      </c>
      <c r="O150" s="345">
        <v>7.5906763868593879E-2</v>
      </c>
      <c r="P150" s="345">
        <v>4.7359014568076632E-2</v>
      </c>
      <c r="Q150" s="345">
        <v>4.7359014568076632E-2</v>
      </c>
      <c r="R150" s="433">
        <v>1.4971559444101645E-2</v>
      </c>
      <c r="S150" s="457">
        <v>1.1602958569178775E-2</v>
      </c>
      <c r="T150" s="419">
        <v>0</v>
      </c>
      <c r="U150" s="304">
        <v>0</v>
      </c>
      <c r="V150" s="396" t="s">
        <v>377</v>
      </c>
    </row>
    <row r="151" spans="2:22" ht="26.1">
      <c r="B151" s="336" t="s">
        <v>274</v>
      </c>
      <c r="C151" s="333" t="s">
        <v>416</v>
      </c>
      <c r="D151" s="303" t="s">
        <v>70</v>
      </c>
      <c r="E151" s="303" t="s">
        <v>71</v>
      </c>
      <c r="F151" s="475">
        <v>250</v>
      </c>
      <c r="G151" s="385">
        <v>174</v>
      </c>
      <c r="H151" s="344">
        <v>0.23866243500000001</v>
      </c>
      <c r="I151" s="344">
        <v>6.8175329999999998E-3</v>
      </c>
      <c r="J151" s="344" t="s">
        <v>150</v>
      </c>
      <c r="K151" s="344" t="s">
        <v>150</v>
      </c>
      <c r="L151" s="344">
        <v>0.16235539795918369</v>
      </c>
      <c r="M151" s="344">
        <v>4.6377775510204082E-3</v>
      </c>
      <c r="N151" s="344">
        <v>0.11906062517006805</v>
      </c>
      <c r="O151" s="344">
        <v>3.4010368707482991E-3</v>
      </c>
      <c r="P151" s="344">
        <v>0.11120232736930388</v>
      </c>
      <c r="Q151" s="344">
        <v>3.1765599664523342E-3</v>
      </c>
      <c r="R151" s="447">
        <v>3.5154284136102519E-2</v>
      </c>
      <c r="S151" s="453">
        <v>7.7825719178082188E-4</v>
      </c>
      <c r="T151" s="320">
        <v>215</v>
      </c>
      <c r="U151" s="298">
        <v>0</v>
      </c>
      <c r="V151" s="309" t="s">
        <v>417</v>
      </c>
    </row>
    <row r="152" spans="2:22">
      <c r="B152" s="397" t="s">
        <v>278</v>
      </c>
      <c r="C152" s="421" t="s">
        <v>416</v>
      </c>
      <c r="D152" s="426" t="s">
        <v>74</v>
      </c>
      <c r="E152" s="420" t="s">
        <v>71</v>
      </c>
      <c r="F152" s="500">
        <v>250</v>
      </c>
      <c r="G152" s="501">
        <v>174</v>
      </c>
      <c r="H152" s="408">
        <v>2.0432645999999999E-2</v>
      </c>
      <c r="I152" s="343">
        <v>5.7846080000000001E-3</v>
      </c>
      <c r="J152" s="343" t="s">
        <v>150</v>
      </c>
      <c r="K152" s="343" t="s">
        <v>150</v>
      </c>
      <c r="L152" s="343">
        <v>1.389975918367347E-2</v>
      </c>
      <c r="M152" s="343">
        <v>3.9351074829931977E-3</v>
      </c>
      <c r="N152" s="343">
        <v>1.0193156734693877E-2</v>
      </c>
      <c r="O152" s="343">
        <v>2.8857454875283448E-3</v>
      </c>
      <c r="P152" s="343">
        <v>9.5203830025160745E-3</v>
      </c>
      <c r="Q152" s="343">
        <v>2.6952790979405464E-3</v>
      </c>
      <c r="R152" s="432">
        <v>3.0096694653115332E-3</v>
      </c>
      <c r="S152" s="454">
        <v>6.6034337899543386E-4</v>
      </c>
      <c r="T152" s="522">
        <v>39</v>
      </c>
      <c r="U152" s="523">
        <v>0</v>
      </c>
      <c r="V152" s="524" t="s">
        <v>362</v>
      </c>
    </row>
    <row r="153" spans="2:22">
      <c r="B153" s="397" t="s">
        <v>279</v>
      </c>
      <c r="C153" s="423" t="s">
        <v>416</v>
      </c>
      <c r="D153" s="425" t="s">
        <v>70</v>
      </c>
      <c r="E153" s="499" t="s">
        <v>73</v>
      </c>
      <c r="F153" s="442">
        <v>167</v>
      </c>
      <c r="G153" s="399">
        <v>167</v>
      </c>
      <c r="H153" s="344">
        <v>0.23866243500000001</v>
      </c>
      <c r="I153" s="344">
        <v>6.8175329999999998E-3</v>
      </c>
      <c r="J153" s="343" t="s">
        <v>150</v>
      </c>
      <c r="K153" s="343" t="s">
        <v>150</v>
      </c>
      <c r="L153" s="343">
        <v>0.24353309693877556</v>
      </c>
      <c r="M153" s="343">
        <v>6.9566663265306118E-3</v>
      </c>
      <c r="N153" s="343">
        <v>0.17859093775510204</v>
      </c>
      <c r="O153" s="343">
        <v>5.1015553061224484E-3</v>
      </c>
      <c r="P153" s="343">
        <v>0.1114247320240425</v>
      </c>
      <c r="Q153" s="343">
        <v>3.1829130863852387E-3</v>
      </c>
      <c r="R153" s="432">
        <v>3.5224592704374731E-2</v>
      </c>
      <c r="S153" s="454">
        <v>7.7981370616438345E-4</v>
      </c>
      <c r="T153" s="520">
        <v>215</v>
      </c>
      <c r="U153" s="513">
        <v>0</v>
      </c>
      <c r="V153" s="521" t="s">
        <v>362</v>
      </c>
    </row>
    <row r="154" spans="2:22">
      <c r="B154" s="401" t="s">
        <v>280</v>
      </c>
      <c r="C154" s="429" t="s">
        <v>416</v>
      </c>
      <c r="D154" s="430" t="s">
        <v>74</v>
      </c>
      <c r="E154" s="306" t="s">
        <v>73</v>
      </c>
      <c r="F154" s="444">
        <v>167</v>
      </c>
      <c r="G154" s="403">
        <v>167</v>
      </c>
      <c r="H154" s="502">
        <v>2.0432645999999999E-2</v>
      </c>
      <c r="I154" s="502">
        <v>5.7846080000000001E-3</v>
      </c>
      <c r="J154" s="345" t="s">
        <v>150</v>
      </c>
      <c r="K154" s="345" t="s">
        <v>150</v>
      </c>
      <c r="L154" s="345">
        <v>2.0849638775510205E-2</v>
      </c>
      <c r="M154" s="345">
        <v>5.9026612244897966E-3</v>
      </c>
      <c r="N154" s="345">
        <v>1.5289735102040814E-2</v>
      </c>
      <c r="O154" s="345">
        <v>4.3286182312925175E-3</v>
      </c>
      <c r="P154" s="345">
        <v>9.5394237685211061E-3</v>
      </c>
      <c r="Q154" s="345">
        <v>2.7006696561364275E-3</v>
      </c>
      <c r="R154" s="433">
        <v>3.0156888042421563E-3</v>
      </c>
      <c r="S154" s="457">
        <v>6.6166406575342469E-4</v>
      </c>
      <c r="T154" s="419">
        <v>39</v>
      </c>
      <c r="U154" s="304">
        <v>0</v>
      </c>
      <c r="V154" s="308" t="s">
        <v>362</v>
      </c>
    </row>
    <row r="155" spans="2:22" ht="26.1" customHeight="1">
      <c r="B155" s="336">
        <v>8</v>
      </c>
      <c r="C155" s="416" t="s">
        <v>418</v>
      </c>
      <c r="D155" s="315" t="s">
        <v>70</v>
      </c>
      <c r="E155" s="467" t="s">
        <v>71</v>
      </c>
      <c r="F155" s="441">
        <v>250</v>
      </c>
      <c r="G155" s="480">
        <v>250</v>
      </c>
      <c r="H155" s="344">
        <v>9.0402206627276702E-2</v>
      </c>
      <c r="I155" s="344">
        <v>4.5201103313638351E-2</v>
      </c>
      <c r="J155" s="344" t="s">
        <v>150</v>
      </c>
      <c r="K155" s="344" t="s">
        <v>150</v>
      </c>
      <c r="L155" s="344">
        <v>6.1498099746446738E-2</v>
      </c>
      <c r="M155" s="344">
        <v>3.0749049873223369E-2</v>
      </c>
      <c r="N155" s="344">
        <v>4.509860648072761E-2</v>
      </c>
      <c r="O155" s="344">
        <v>2.2549303240363805E-2</v>
      </c>
      <c r="P155" s="344">
        <v>4.2121986127703244E-2</v>
      </c>
      <c r="Q155" s="344">
        <v>2.1060993063851619E-2</v>
      </c>
      <c r="R155" s="447">
        <v>1.3315982711338445E-2</v>
      </c>
      <c r="S155" s="453">
        <v>5.1599433006436464E-3</v>
      </c>
      <c r="T155" s="512">
        <v>43</v>
      </c>
      <c r="U155" s="513">
        <v>0</v>
      </c>
      <c r="V155" s="514" t="s">
        <v>419</v>
      </c>
    </row>
    <row r="156" spans="2:22" ht="13.5" thickBot="1">
      <c r="B156" s="337">
        <v>8</v>
      </c>
      <c r="C156" s="334" t="s">
        <v>418</v>
      </c>
      <c r="D156" s="306" t="s">
        <v>74</v>
      </c>
      <c r="E156" s="306" t="s">
        <v>71</v>
      </c>
      <c r="F156" s="444">
        <v>250</v>
      </c>
      <c r="G156" s="403">
        <v>250</v>
      </c>
      <c r="H156" s="345">
        <f>I155</f>
        <v>4.5201103313638351E-2</v>
      </c>
      <c r="I156" s="345">
        <f>I155</f>
        <v>4.5201103313638351E-2</v>
      </c>
      <c r="J156" s="345" t="s">
        <v>150</v>
      </c>
      <c r="K156" s="345" t="s">
        <v>150</v>
      </c>
      <c r="L156" s="345">
        <v>3.0749049873223369E-2</v>
      </c>
      <c r="M156" s="345">
        <v>3.0749049873223369E-2</v>
      </c>
      <c r="N156" s="345">
        <v>2.2549303240363805E-2</v>
      </c>
      <c r="O156" s="345">
        <v>2.2549303240363805E-2</v>
      </c>
      <c r="P156" s="345">
        <v>2.1060993063851622E-2</v>
      </c>
      <c r="Q156" s="345">
        <v>2.1060993063851619E-2</v>
      </c>
      <c r="R156" s="433">
        <v>6.6579913556692226E-3</v>
      </c>
      <c r="S156" s="457">
        <v>5.1599433006436464E-3</v>
      </c>
      <c r="T156" s="307">
        <v>0</v>
      </c>
      <c r="U156" s="304">
        <v>0</v>
      </c>
      <c r="V156" s="308" t="s">
        <v>377</v>
      </c>
    </row>
    <row r="157" spans="2:22" ht="51.95">
      <c r="B157" s="374" t="s">
        <v>284</v>
      </c>
      <c r="C157" s="555" t="s">
        <v>286</v>
      </c>
      <c r="D157" s="315" t="s">
        <v>70</v>
      </c>
      <c r="E157" s="467" t="s">
        <v>71</v>
      </c>
      <c r="F157" s="476">
        <v>250</v>
      </c>
      <c r="G157" s="451">
        <v>250</v>
      </c>
      <c r="H157" s="378">
        <v>1.3</v>
      </c>
      <c r="I157" s="378">
        <v>0.23</v>
      </c>
      <c r="J157" s="378" t="s">
        <v>150</v>
      </c>
      <c r="K157" s="378" t="s">
        <v>150</v>
      </c>
      <c r="L157" s="378">
        <v>0.88435374149659873</v>
      </c>
      <c r="M157" s="378">
        <v>0.15646258503401361</v>
      </c>
      <c r="N157" s="378">
        <v>0.64852607709750565</v>
      </c>
      <c r="O157" s="378">
        <v>0.11473922902494332</v>
      </c>
      <c r="P157" s="378">
        <v>0.60572174075109497</v>
      </c>
      <c r="Q157" s="378">
        <v>0.10716615413288602</v>
      </c>
      <c r="R157" s="449">
        <v>0.19148622772131388</v>
      </c>
      <c r="S157" s="456">
        <v>2.6255707762557076E-2</v>
      </c>
      <c r="T157" s="509">
        <v>10</v>
      </c>
      <c r="U157" s="510">
        <v>0</v>
      </c>
      <c r="V157" s="511" t="s">
        <v>420</v>
      </c>
    </row>
    <row r="158" spans="2:22" ht="13.5" thickBot="1">
      <c r="B158" s="337" t="s">
        <v>284</v>
      </c>
      <c r="C158" s="556" t="s">
        <v>286</v>
      </c>
      <c r="D158" s="306" t="s">
        <v>74</v>
      </c>
      <c r="E158" s="306" t="s">
        <v>71</v>
      </c>
      <c r="F158" s="444">
        <v>250</v>
      </c>
      <c r="G158" s="403">
        <v>250</v>
      </c>
      <c r="H158" s="345">
        <f>I157</f>
        <v>0.23</v>
      </c>
      <c r="I158" s="345">
        <f>I157</f>
        <v>0.23</v>
      </c>
      <c r="J158" s="345" t="s">
        <v>150</v>
      </c>
      <c r="K158" s="345" t="s">
        <v>150</v>
      </c>
      <c r="L158" s="345">
        <v>0.15646258503401361</v>
      </c>
      <c r="M158" s="345">
        <v>0.15646258503401361</v>
      </c>
      <c r="N158" s="345">
        <v>0.11473922902494332</v>
      </c>
      <c r="O158" s="345">
        <v>0.11473922902494332</v>
      </c>
      <c r="P158" s="345">
        <v>0.10716615413288602</v>
      </c>
      <c r="Q158" s="345">
        <v>0.10716615413288602</v>
      </c>
      <c r="R158" s="433">
        <v>3.3878332596847839E-2</v>
      </c>
      <c r="S158" s="457">
        <v>2.6255707762557076E-2</v>
      </c>
      <c r="T158" s="307">
        <v>0</v>
      </c>
      <c r="U158" s="304">
        <v>0</v>
      </c>
      <c r="V158" s="308" t="s">
        <v>377</v>
      </c>
    </row>
    <row r="159" spans="2:22" ht="51.95">
      <c r="B159" s="374" t="s">
        <v>287</v>
      </c>
      <c r="C159" s="555" t="s">
        <v>421</v>
      </c>
      <c r="D159" s="315" t="s">
        <v>70</v>
      </c>
      <c r="E159" s="469" t="s">
        <v>71</v>
      </c>
      <c r="F159" s="476">
        <v>250</v>
      </c>
      <c r="G159" s="451">
        <v>250</v>
      </c>
      <c r="H159" s="506">
        <v>9.6363102126762759E-2</v>
      </c>
      <c r="I159" s="506">
        <v>1.6961243173616605E-2</v>
      </c>
      <c r="J159" s="506" t="s">
        <v>150</v>
      </c>
      <c r="K159" s="506" t="s">
        <v>150</v>
      </c>
      <c r="L159" s="506">
        <v>6.5553130698478068E-2</v>
      </c>
      <c r="M159" s="506">
        <v>1.153826066232422E-2</v>
      </c>
      <c r="N159" s="506">
        <v>4.8072295845550582E-2</v>
      </c>
      <c r="O159" s="506">
        <v>8.461391152371097E-3</v>
      </c>
      <c r="P159" s="506">
        <v>4.4899404587998681E-2</v>
      </c>
      <c r="Q159" s="506">
        <v>7.9029182618659058E-3</v>
      </c>
      <c r="R159" s="507">
        <v>1.4194005321367324E-2</v>
      </c>
      <c r="S159" s="508">
        <v>1.9362149741571468E-3</v>
      </c>
      <c r="T159" s="509">
        <v>10</v>
      </c>
      <c r="U159" s="510">
        <v>0</v>
      </c>
      <c r="V159" s="511" t="s">
        <v>422</v>
      </c>
    </row>
    <row r="160" spans="2:22">
      <c r="B160" s="337" t="s">
        <v>287</v>
      </c>
      <c r="C160" s="557" t="s">
        <v>421</v>
      </c>
      <c r="D160" s="306" t="s">
        <v>74</v>
      </c>
      <c r="E160" s="306" t="s">
        <v>71</v>
      </c>
      <c r="F160" s="444">
        <v>250</v>
      </c>
      <c r="G160" s="403">
        <v>250</v>
      </c>
      <c r="H160" s="376">
        <v>1.6961243173616605E-2</v>
      </c>
      <c r="I160" s="376">
        <v>1.6961243173616605E-2</v>
      </c>
      <c r="J160" s="376" t="s">
        <v>150</v>
      </c>
      <c r="K160" s="376" t="s">
        <v>150</v>
      </c>
      <c r="L160" s="376">
        <v>1.153826066232422E-2</v>
      </c>
      <c r="M160" s="376">
        <v>1.153826066232422E-2</v>
      </c>
      <c r="N160" s="376">
        <v>8.461391152371097E-3</v>
      </c>
      <c r="O160" s="376">
        <v>8.461391152371097E-3</v>
      </c>
      <c r="P160" s="376">
        <v>7.9029182618659058E-3</v>
      </c>
      <c r="Q160" s="376">
        <v>7.9029182618659058E-3</v>
      </c>
      <c r="R160" s="450">
        <v>2.4983419021382541E-3</v>
      </c>
      <c r="S160" s="458">
        <v>1.9362149741571468E-3</v>
      </c>
      <c r="T160" s="307">
        <v>0</v>
      </c>
      <c r="U160" s="304">
        <v>0</v>
      </c>
      <c r="V160" s="308" t="s">
        <v>377</v>
      </c>
    </row>
    <row r="161" spans="2:22" ht="57.75" customHeight="1">
      <c r="B161" s="336">
        <v>10</v>
      </c>
      <c r="C161" s="558" t="s">
        <v>289</v>
      </c>
      <c r="D161" s="503" t="s">
        <v>70</v>
      </c>
      <c r="E161" s="420" t="s">
        <v>71</v>
      </c>
      <c r="F161" s="475">
        <v>250</v>
      </c>
      <c r="G161" s="398">
        <v>250</v>
      </c>
      <c r="H161" s="344">
        <v>1.3</v>
      </c>
      <c r="I161" s="344">
        <v>0.23</v>
      </c>
      <c r="J161" s="344" t="s">
        <v>150</v>
      </c>
      <c r="K161" s="344" t="s">
        <v>150</v>
      </c>
      <c r="L161" s="344">
        <v>0.88435374149659873</v>
      </c>
      <c r="M161" s="344">
        <v>0.15646258503401361</v>
      </c>
      <c r="N161" s="344">
        <v>0.64852607709750565</v>
      </c>
      <c r="O161" s="344">
        <v>0.11473922902494332</v>
      </c>
      <c r="P161" s="344">
        <v>0.60572174075109497</v>
      </c>
      <c r="Q161" s="344">
        <v>0.10716615413288602</v>
      </c>
      <c r="R161" s="447">
        <v>0.19148622772131388</v>
      </c>
      <c r="S161" s="453">
        <v>2.6255707762557076E-2</v>
      </c>
      <c r="T161" s="512">
        <v>10</v>
      </c>
      <c r="U161" s="513">
        <v>0</v>
      </c>
      <c r="V161" s="514" t="s">
        <v>420</v>
      </c>
    </row>
    <row r="162" spans="2:22">
      <c r="B162" s="336">
        <v>10</v>
      </c>
      <c r="C162" s="559" t="s">
        <v>289</v>
      </c>
      <c r="D162" s="303" t="s">
        <v>74</v>
      </c>
      <c r="E162" s="303" t="s">
        <v>71</v>
      </c>
      <c r="F162" s="473">
        <v>250</v>
      </c>
      <c r="G162" s="406">
        <v>250</v>
      </c>
      <c r="H162" s="373">
        <f>I161</f>
        <v>0.23</v>
      </c>
      <c r="I162" s="373">
        <f>I161</f>
        <v>0.23</v>
      </c>
      <c r="J162" s="373" t="s">
        <v>150</v>
      </c>
      <c r="K162" s="373" t="s">
        <v>150</v>
      </c>
      <c r="L162" s="373">
        <v>0.15646258503401361</v>
      </c>
      <c r="M162" s="373">
        <v>0.15646258503401361</v>
      </c>
      <c r="N162" s="373">
        <v>0.11473922902494332</v>
      </c>
      <c r="O162" s="373">
        <v>0.11473922902494332</v>
      </c>
      <c r="P162" s="373">
        <v>0.10716615413288602</v>
      </c>
      <c r="Q162" s="373">
        <v>0.10716615413288602</v>
      </c>
      <c r="R162" s="448">
        <v>3.3878332596847839E-2</v>
      </c>
      <c r="S162" s="455">
        <v>2.6255707762557076E-2</v>
      </c>
      <c r="T162" s="302">
        <v>0</v>
      </c>
      <c r="U162" s="298">
        <v>0</v>
      </c>
      <c r="V162" s="300" t="s">
        <v>377</v>
      </c>
    </row>
    <row r="163" spans="2:22" ht="51.95">
      <c r="B163" s="379" t="s">
        <v>290</v>
      </c>
      <c r="C163" s="560" t="s">
        <v>423</v>
      </c>
      <c r="D163" s="504" t="s">
        <v>70</v>
      </c>
      <c r="E163" s="505" t="s">
        <v>71</v>
      </c>
      <c r="F163" s="470">
        <v>250</v>
      </c>
      <c r="G163" s="481">
        <v>250</v>
      </c>
      <c r="H163" s="465">
        <v>9.6363102126762759E-2</v>
      </c>
      <c r="I163" s="465">
        <v>1.6961243173616605E-2</v>
      </c>
      <c r="J163" s="465" t="s">
        <v>150</v>
      </c>
      <c r="K163" s="465" t="s">
        <v>150</v>
      </c>
      <c r="L163" s="465">
        <v>6.5553130698478068E-2</v>
      </c>
      <c r="M163" s="465">
        <v>1.153826066232422E-2</v>
      </c>
      <c r="N163" s="461">
        <v>4.8072295845550582E-2</v>
      </c>
      <c r="O163" s="463">
        <v>8.461391152371097E-3</v>
      </c>
      <c r="P163" s="461">
        <v>4.4899404587998681E-2</v>
      </c>
      <c r="Q163" s="459">
        <v>7.9029182618659058E-3</v>
      </c>
      <c r="R163" s="459">
        <v>1.4194005321367324E-2</v>
      </c>
      <c r="S163" s="459">
        <v>1.9362149741571468E-3</v>
      </c>
      <c r="T163" s="451">
        <v>10</v>
      </c>
      <c r="U163" s="377">
        <v>0</v>
      </c>
      <c r="V163" s="515" t="s">
        <v>424</v>
      </c>
    </row>
    <row r="164" spans="2:22">
      <c r="B164" s="380" t="s">
        <v>290</v>
      </c>
      <c r="C164" s="561" t="s">
        <v>423</v>
      </c>
      <c r="D164" s="306" t="s">
        <v>74</v>
      </c>
      <c r="E164" s="306" t="s">
        <v>71</v>
      </c>
      <c r="F164" s="444">
        <v>250</v>
      </c>
      <c r="G164" s="482">
        <v>250</v>
      </c>
      <c r="H164" s="466">
        <v>1.6961243173616605E-2</v>
      </c>
      <c r="I164" s="466">
        <v>1.6961243173616605E-2</v>
      </c>
      <c r="J164" s="466" t="s">
        <v>150</v>
      </c>
      <c r="K164" s="466" t="s">
        <v>150</v>
      </c>
      <c r="L164" s="466">
        <v>1.153826066232422E-2</v>
      </c>
      <c r="M164" s="466">
        <v>1.153826066232422E-2</v>
      </c>
      <c r="N164" s="462">
        <v>8.461391152371097E-3</v>
      </c>
      <c r="O164" s="464">
        <v>8.461391152371097E-3</v>
      </c>
      <c r="P164" s="462">
        <v>7.9029182618659058E-3</v>
      </c>
      <c r="Q164" s="460">
        <v>7.9029182618659058E-3</v>
      </c>
      <c r="R164" s="460">
        <v>2.4983419021382541E-3</v>
      </c>
      <c r="S164" s="460">
        <v>1.9362149741571468E-3</v>
      </c>
      <c r="T164" s="403">
        <v>0</v>
      </c>
      <c r="U164" s="228">
        <v>0</v>
      </c>
      <c r="V164" s="381" t="s">
        <v>377</v>
      </c>
    </row>
  </sheetData>
  <sheetProtection sheet="1" objects="1" scenarios="1" formatCells="0" formatColumns="0" formatRows="0"/>
  <mergeCells count="20">
    <mergeCell ref="B2:B4"/>
    <mergeCell ref="C2:C4"/>
    <mergeCell ref="D2:D4"/>
    <mergeCell ref="F2:G3"/>
    <mergeCell ref="H2:I2"/>
    <mergeCell ref="E2:E4"/>
    <mergeCell ref="V2:V4"/>
    <mergeCell ref="H3:I3"/>
    <mergeCell ref="J3:K3"/>
    <mergeCell ref="L3:M3"/>
    <mergeCell ref="N3:O3"/>
    <mergeCell ref="P3:Q3"/>
    <mergeCell ref="R3:S3"/>
    <mergeCell ref="L2:M2"/>
    <mergeCell ref="N2:O2"/>
    <mergeCell ref="P2:Q2"/>
    <mergeCell ref="R2:S2"/>
    <mergeCell ref="T2:T4"/>
    <mergeCell ref="U2:U4"/>
    <mergeCell ref="J2:K2"/>
  </mergeCells>
  <conditionalFormatting sqref="J27:S34">
    <cfRule type="cellIs" dxfId="15" priority="465" operator="lessThan">
      <formula>0.1</formula>
    </cfRule>
    <cfRule type="cellIs" dxfId="14" priority="466" operator="between">
      <formula>0.1</formula>
      <formula>0.999</formula>
    </cfRule>
    <cfRule type="cellIs" dxfId="13" priority="467" operator="between">
      <formula>1</formula>
      <formula>9.999</formula>
    </cfRule>
    <cfRule type="cellIs" dxfId="12" priority="468" operator="between">
      <formula>10</formula>
      <formula>9999.999</formula>
    </cfRule>
    <cfRule type="expression" dxfId="11" priority="469">
      <formula>"&gt;=10000"</formula>
    </cfRule>
    <cfRule type="cellIs" dxfId="10" priority="470" operator="lessThan">
      <formula>0.01</formula>
    </cfRule>
    <cfRule type="cellIs" dxfId="9" priority="471" operator="between">
      <formula>0.01</formula>
      <formula>1</formula>
    </cfRule>
    <cfRule type="cellIs" dxfId="8" priority="472" operator="greaterThanOrEqual">
      <formula>1</formula>
    </cfRule>
  </conditionalFormatting>
  <conditionalFormatting sqref="L5:S26 H5:I34 H35:S162">
    <cfRule type="cellIs" dxfId="7" priority="553" operator="lessThan">
      <formula>0.1</formula>
    </cfRule>
    <cfRule type="cellIs" dxfId="6" priority="554" operator="between">
      <formula>0.1</formula>
      <formula>0.999</formula>
    </cfRule>
    <cfRule type="cellIs" dxfId="5" priority="555" operator="between">
      <formula>1</formula>
      <formula>9.999</formula>
    </cfRule>
    <cfRule type="cellIs" dxfId="4" priority="556" operator="between">
      <formula>10</formula>
      <formula>9999.999</formula>
    </cfRule>
    <cfRule type="expression" dxfId="3" priority="557">
      <formula>"&gt;=10000"</formula>
    </cfRule>
    <cfRule type="cellIs" dxfId="2" priority="558" operator="lessThan">
      <formula>0.01</formula>
    </cfRule>
    <cfRule type="cellIs" dxfId="1" priority="559" operator="between">
      <formula>0.01</formula>
      <formula>1</formula>
    </cfRule>
    <cfRule type="cellIs" dxfId="0" priority="560" operator="greaterThanOrEqual">
      <formula>1</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EE2DC-4EE0-4CF0-B381-0DF510B873A9}">
  <sheetPr>
    <tabColor theme="1"/>
  </sheetPr>
  <dimension ref="A1:M57"/>
  <sheetViews>
    <sheetView topLeftCell="B6" workbookViewId="0">
      <selection activeCell="J29" sqref="J29"/>
    </sheetView>
  </sheetViews>
  <sheetFormatPr defaultRowHeight="14.45"/>
  <cols>
    <col min="2" max="2" width="77.7109375" customWidth="1"/>
    <col min="5" max="5" width="36.140625" customWidth="1"/>
    <col min="8" max="8" width="37.140625" customWidth="1"/>
    <col min="9" max="9" width="11.28515625" customWidth="1"/>
    <col min="10" max="10" width="11" bestFit="1" customWidth="1"/>
    <col min="12" max="12" width="48.28515625" customWidth="1"/>
  </cols>
  <sheetData>
    <row r="1" spans="1:13">
      <c r="B1" s="321" t="s">
        <v>425</v>
      </c>
      <c r="E1" s="64" t="s">
        <v>426</v>
      </c>
      <c r="H1" s="64" t="s">
        <v>18</v>
      </c>
    </row>
    <row r="2" spans="1:13">
      <c r="A2" s="29"/>
      <c r="B2" s="114" t="s">
        <v>51</v>
      </c>
      <c r="E2" s="67" t="s">
        <v>427</v>
      </c>
      <c r="H2" s="65" t="s">
        <v>70</v>
      </c>
    </row>
    <row r="3" spans="1:13" ht="15" thickBot="1">
      <c r="A3" s="29"/>
      <c r="B3" s="114" t="s">
        <v>360</v>
      </c>
      <c r="E3" s="68" t="s">
        <v>428</v>
      </c>
      <c r="H3" s="66" t="s">
        <v>74</v>
      </c>
    </row>
    <row r="4" spans="1:13">
      <c r="A4" s="29"/>
      <c r="B4" s="114" t="s">
        <v>363</v>
      </c>
    </row>
    <row r="5" spans="1:13" ht="15" thickBot="1">
      <c r="A5" s="29"/>
      <c r="B5" s="114" t="s">
        <v>364</v>
      </c>
      <c r="H5" s="30"/>
    </row>
    <row r="6" spans="1:13">
      <c r="A6" s="29"/>
      <c r="B6" s="114" t="s">
        <v>365</v>
      </c>
      <c r="E6" s="62" t="s">
        <v>429</v>
      </c>
      <c r="H6" s="115" t="s">
        <v>430</v>
      </c>
      <c r="I6" s="115"/>
      <c r="J6" s="115"/>
      <c r="K6" s="115"/>
    </row>
    <row r="7" spans="1:13" ht="15" thickBot="1">
      <c r="A7" s="29"/>
      <c r="B7" s="114" t="s">
        <v>366</v>
      </c>
      <c r="E7" s="63" t="s">
        <v>431</v>
      </c>
      <c r="H7" s="115"/>
      <c r="I7" s="115"/>
      <c r="J7" s="115"/>
      <c r="K7" s="115"/>
    </row>
    <row r="8" spans="1:13">
      <c r="A8" s="29"/>
      <c r="B8" s="114" t="s">
        <v>367</v>
      </c>
      <c r="E8" s="113"/>
      <c r="H8" s="222" t="s">
        <v>432</v>
      </c>
      <c r="I8" s="223">
        <v>54.09</v>
      </c>
      <c r="J8" s="222" t="s">
        <v>343</v>
      </c>
      <c r="K8" s="115"/>
    </row>
    <row r="9" spans="1:13">
      <c r="B9" s="114" t="s">
        <v>368</v>
      </c>
      <c r="E9" s="322"/>
      <c r="H9" s="116" t="s">
        <v>344</v>
      </c>
      <c r="I9" s="117">
        <v>24.45</v>
      </c>
      <c r="J9" s="116" t="s">
        <v>345</v>
      </c>
      <c r="K9" s="115"/>
    </row>
    <row r="10" spans="1:13">
      <c r="B10" s="114" t="s">
        <v>369</v>
      </c>
      <c r="E10" s="323"/>
      <c r="H10" s="115"/>
      <c r="I10" s="115"/>
      <c r="J10" s="115"/>
      <c r="K10" s="115"/>
      <c r="L10" s="18"/>
    </row>
    <row r="11" spans="1:13">
      <c r="B11" s="114" t="s">
        <v>370</v>
      </c>
      <c r="H11" s="121" t="s">
        <v>433</v>
      </c>
      <c r="I11" s="122">
        <v>1</v>
      </c>
      <c r="J11" s="121" t="s">
        <v>434</v>
      </c>
      <c r="K11" s="115"/>
    </row>
    <row r="12" spans="1:13">
      <c r="B12" s="114" t="s">
        <v>371</v>
      </c>
      <c r="E12" s="64" t="s">
        <v>435</v>
      </c>
      <c r="H12" s="116"/>
      <c r="I12" s="283">
        <f>I11/I9*MW</f>
        <v>2.2122699386503069</v>
      </c>
      <c r="J12" s="116" t="s">
        <v>436</v>
      </c>
      <c r="K12" s="115"/>
    </row>
    <row r="13" spans="1:13">
      <c r="B13" s="114" t="s">
        <v>372</v>
      </c>
      <c r="E13" s="65">
        <v>0.5</v>
      </c>
      <c r="H13" s="150"/>
      <c r="I13" s="151"/>
      <c r="J13" s="150"/>
      <c r="K13" s="115"/>
      <c r="M13" s="30"/>
    </row>
    <row r="14" spans="1:13">
      <c r="B14" s="114" t="s">
        <v>373</v>
      </c>
      <c r="E14" s="66">
        <v>0.95</v>
      </c>
      <c r="H14" s="154" t="s">
        <v>437</v>
      </c>
      <c r="I14" s="155"/>
      <c r="J14" s="156"/>
      <c r="K14" s="115"/>
    </row>
    <row r="15" spans="1:13">
      <c r="B15" s="114" t="s">
        <v>374</v>
      </c>
      <c r="H15" s="152" t="s">
        <v>438</v>
      </c>
      <c r="I15" s="157">
        <v>1000</v>
      </c>
      <c r="J15" s="153" t="s">
        <v>439</v>
      </c>
      <c r="K15" s="115"/>
    </row>
    <row r="16" spans="1:13">
      <c r="B16" s="114" t="s">
        <v>375</v>
      </c>
      <c r="E16" s="61" t="s">
        <v>440</v>
      </c>
      <c r="H16" s="115"/>
      <c r="I16" s="115"/>
      <c r="J16" s="115"/>
      <c r="K16" s="115"/>
    </row>
    <row r="17" spans="2:12" ht="15.6">
      <c r="B17" s="310" t="s">
        <v>187</v>
      </c>
      <c r="E17" s="67">
        <v>10</v>
      </c>
      <c r="H17" s="118" t="s">
        <v>441</v>
      </c>
      <c r="I17" s="119" t="s">
        <v>442</v>
      </c>
      <c r="J17" s="119" t="s">
        <v>443</v>
      </c>
      <c r="K17" s="119" t="s">
        <v>444</v>
      </c>
    </row>
    <row r="18" spans="2:12">
      <c r="B18" s="310" t="s">
        <v>378</v>
      </c>
      <c r="E18" s="67">
        <v>25</v>
      </c>
      <c r="H18" s="116" t="s">
        <v>445</v>
      </c>
      <c r="I18" s="117" t="s">
        <v>446</v>
      </c>
      <c r="J18" s="117">
        <v>8</v>
      </c>
      <c r="K18" s="120" t="s">
        <v>447</v>
      </c>
    </row>
    <row r="19" spans="2:12">
      <c r="B19" s="114" t="s">
        <v>380</v>
      </c>
      <c r="E19" s="67">
        <v>50</v>
      </c>
      <c r="H19" s="116" t="s">
        <v>448</v>
      </c>
      <c r="I19" s="117" t="s">
        <v>449</v>
      </c>
      <c r="J19" s="117">
        <v>12</v>
      </c>
      <c r="K19" s="120" t="s">
        <v>447</v>
      </c>
    </row>
    <row r="20" spans="2:12">
      <c r="B20" s="114" t="s">
        <v>381</v>
      </c>
      <c r="E20" s="67">
        <v>1000</v>
      </c>
      <c r="H20" s="116" t="s">
        <v>450</v>
      </c>
      <c r="I20" s="117" t="s">
        <v>451</v>
      </c>
      <c r="J20" s="117">
        <v>24</v>
      </c>
      <c r="K20" s="120" t="s">
        <v>447</v>
      </c>
    </row>
    <row r="21" spans="2:12">
      <c r="B21" s="114" t="s">
        <v>382</v>
      </c>
      <c r="E21" s="68">
        <v>10000</v>
      </c>
      <c r="H21" s="116" t="s">
        <v>452</v>
      </c>
      <c r="I21" s="117" t="s">
        <v>453</v>
      </c>
      <c r="J21" s="117">
        <v>250</v>
      </c>
      <c r="K21" s="120" t="s">
        <v>454</v>
      </c>
    </row>
    <row r="22" spans="2:12">
      <c r="B22" s="114" t="s">
        <v>383</v>
      </c>
      <c r="H22" s="361" t="s">
        <v>455</v>
      </c>
      <c r="I22" s="369" t="s">
        <v>456</v>
      </c>
      <c r="J22" s="364">
        <v>167</v>
      </c>
      <c r="K22" s="368" t="s">
        <v>457</v>
      </c>
    </row>
    <row r="23" spans="2:12">
      <c r="B23" s="114" t="s">
        <v>384</v>
      </c>
      <c r="E23" s="149"/>
      <c r="H23" s="362" t="s">
        <v>458</v>
      </c>
      <c r="I23" s="370" t="s">
        <v>459</v>
      </c>
      <c r="J23" s="365">
        <v>5</v>
      </c>
      <c r="K23" s="367" t="s">
        <v>457</v>
      </c>
      <c r="L23" s="18"/>
    </row>
    <row r="24" spans="2:12">
      <c r="B24" s="114" t="s">
        <v>385</v>
      </c>
      <c r="H24" s="363" t="s">
        <v>460</v>
      </c>
      <c r="I24" s="371" t="s">
        <v>461</v>
      </c>
      <c r="J24" s="366">
        <v>14</v>
      </c>
      <c r="K24" s="368" t="s">
        <v>457</v>
      </c>
      <c r="L24" s="18"/>
    </row>
    <row r="25" spans="2:12">
      <c r="B25" s="114" t="s">
        <v>386</v>
      </c>
      <c r="H25" s="116" t="s">
        <v>462</v>
      </c>
      <c r="I25" s="117" t="s">
        <v>463</v>
      </c>
      <c r="J25" s="284">
        <v>365</v>
      </c>
      <c r="K25" s="120" t="s">
        <v>454</v>
      </c>
    </row>
    <row r="26" spans="2:12">
      <c r="B26" s="114" t="s">
        <v>387</v>
      </c>
      <c r="H26" s="116" t="s">
        <v>464</v>
      </c>
      <c r="I26" s="117" t="s">
        <v>465</v>
      </c>
      <c r="J26" s="117">
        <v>31</v>
      </c>
      <c r="K26" s="120" t="s">
        <v>466</v>
      </c>
    </row>
    <row r="27" spans="2:12">
      <c r="B27" s="114" t="s">
        <v>388</v>
      </c>
      <c r="H27" s="116" t="s">
        <v>467</v>
      </c>
      <c r="I27" s="117" t="s">
        <v>468</v>
      </c>
      <c r="J27" s="117">
        <v>40</v>
      </c>
      <c r="K27" s="120" t="s">
        <v>466</v>
      </c>
    </row>
    <row r="28" spans="2:12">
      <c r="B28" s="114" t="s">
        <v>389</v>
      </c>
      <c r="H28" s="116" t="s">
        <v>469</v>
      </c>
      <c r="I28" s="117" t="s">
        <v>470</v>
      </c>
      <c r="J28" s="117">
        <v>78</v>
      </c>
      <c r="K28" s="120" t="s">
        <v>466</v>
      </c>
    </row>
    <row r="29" spans="2:12" ht="26.1">
      <c r="B29" s="114" t="s">
        <v>390</v>
      </c>
      <c r="H29" s="116" t="s">
        <v>471</v>
      </c>
      <c r="I29" s="117" t="s">
        <v>472</v>
      </c>
      <c r="J29" s="219">
        <f>WY_mid*EF_C*ED_24</f>
        <v>271560</v>
      </c>
      <c r="K29" s="120" t="s">
        <v>473</v>
      </c>
    </row>
    <row r="30" spans="2:12" ht="26.1">
      <c r="B30" s="114" t="s">
        <v>391</v>
      </c>
      <c r="H30" s="116" t="s">
        <v>474</v>
      </c>
      <c r="I30" s="117" t="s">
        <v>475</v>
      </c>
      <c r="J30" s="219">
        <f>WY_high*EF_C*ED_24</f>
        <v>350400</v>
      </c>
      <c r="K30" s="120" t="s">
        <v>473</v>
      </c>
    </row>
    <row r="31" spans="2:12">
      <c r="B31" s="114" t="s">
        <v>392</v>
      </c>
      <c r="H31" s="116" t="s">
        <v>476</v>
      </c>
      <c r="I31" s="117" t="s">
        <v>477</v>
      </c>
      <c r="J31" s="219">
        <f>LT*EF_C*ED_24</f>
        <v>683280</v>
      </c>
      <c r="K31" s="120" t="s">
        <v>473</v>
      </c>
    </row>
    <row r="32" spans="2:12" ht="35.25" customHeight="1">
      <c r="B32" s="114" t="s">
        <v>393</v>
      </c>
      <c r="H32" s="116" t="s">
        <v>478</v>
      </c>
      <c r="I32" s="117" t="s">
        <v>479</v>
      </c>
      <c r="J32" s="220">
        <f>EF_C*WY_mid</f>
        <v>11315</v>
      </c>
      <c r="K32" s="120" t="s">
        <v>480</v>
      </c>
    </row>
    <row r="33" spans="2:11" ht="25.5" customHeight="1">
      <c r="B33" s="114" t="s">
        <v>394</v>
      </c>
      <c r="H33" s="116" t="s">
        <v>481</v>
      </c>
      <c r="I33" s="117" t="s">
        <v>482</v>
      </c>
      <c r="J33" s="220">
        <f>EF_C*WY_high</f>
        <v>14600</v>
      </c>
      <c r="K33" s="120" t="s">
        <v>480</v>
      </c>
    </row>
    <row r="34" spans="2:11">
      <c r="B34" s="114" t="s">
        <v>294</v>
      </c>
      <c r="H34" s="116" t="s">
        <v>483</v>
      </c>
      <c r="I34" s="117" t="s">
        <v>484</v>
      </c>
      <c r="J34" s="221">
        <f>EF_C*LT</f>
        <v>28470</v>
      </c>
      <c r="K34" s="120" t="s">
        <v>480</v>
      </c>
    </row>
    <row r="35" spans="2:11" ht="26.1">
      <c r="B35" s="114" t="s">
        <v>397</v>
      </c>
      <c r="H35" s="116" t="s">
        <v>485</v>
      </c>
      <c r="I35" s="117" t="s">
        <v>486</v>
      </c>
      <c r="J35" s="221">
        <f>1.25/0.6125</f>
        <v>2.0408163265306123</v>
      </c>
      <c r="K35" s="120"/>
    </row>
    <row r="36" spans="2:11" ht="26.1">
      <c r="B36" s="114" t="s">
        <v>398</v>
      </c>
      <c r="H36" s="116" t="s">
        <v>487</v>
      </c>
      <c r="I36" s="117" t="s">
        <v>488</v>
      </c>
      <c r="J36" s="219">
        <f>30*ED_24</f>
        <v>720</v>
      </c>
      <c r="K36" s="120" t="s">
        <v>473</v>
      </c>
    </row>
    <row r="37" spans="2:11">
      <c r="B37" s="114" t="s">
        <v>399</v>
      </c>
      <c r="H37" s="116" t="s">
        <v>489</v>
      </c>
      <c r="I37" s="117" t="s">
        <v>490</v>
      </c>
      <c r="J37" s="219">
        <v>22</v>
      </c>
      <c r="K37" s="120" t="s">
        <v>454</v>
      </c>
    </row>
    <row r="38" spans="2:11" ht="26.1">
      <c r="B38" s="114" t="s">
        <v>400</v>
      </c>
      <c r="H38" s="116" t="s">
        <v>491</v>
      </c>
      <c r="I38" s="117" t="s">
        <v>492</v>
      </c>
      <c r="J38" s="220">
        <f>30</f>
        <v>30</v>
      </c>
      <c r="K38" s="120" t="s">
        <v>480</v>
      </c>
    </row>
    <row r="39" spans="2:11">
      <c r="B39" s="114" t="s">
        <v>401</v>
      </c>
      <c r="H39" s="116" t="s">
        <v>493</v>
      </c>
      <c r="I39" s="117" t="s">
        <v>494</v>
      </c>
      <c r="J39" s="117">
        <v>24</v>
      </c>
      <c r="K39" s="120" t="s">
        <v>447</v>
      </c>
    </row>
    <row r="40" spans="2:11">
      <c r="B40" s="114" t="s">
        <v>402</v>
      </c>
    </row>
    <row r="41" spans="2:11">
      <c r="B41" s="114" t="s">
        <v>403</v>
      </c>
    </row>
    <row r="42" spans="2:11">
      <c r="B42" s="114" t="s">
        <v>404</v>
      </c>
    </row>
    <row r="43" spans="2:11">
      <c r="B43" s="114" t="s">
        <v>405</v>
      </c>
    </row>
    <row r="44" spans="2:11">
      <c r="B44" s="114" t="s">
        <v>406</v>
      </c>
    </row>
    <row r="45" spans="2:11">
      <c r="B45" s="114" t="s">
        <v>407</v>
      </c>
    </row>
    <row r="46" spans="2:11">
      <c r="B46" s="114" t="s">
        <v>408</v>
      </c>
    </row>
    <row r="47" spans="2:11">
      <c r="B47" s="114" t="s">
        <v>409</v>
      </c>
    </row>
    <row r="48" spans="2:11">
      <c r="B48" s="114" t="s">
        <v>410</v>
      </c>
    </row>
    <row r="49" spans="2:2">
      <c r="B49" s="114" t="s">
        <v>411</v>
      </c>
    </row>
    <row r="50" spans="2:2">
      <c r="B50" s="310" t="s">
        <v>412</v>
      </c>
    </row>
    <row r="51" spans="2:2">
      <c r="B51" s="310" t="s">
        <v>272</v>
      </c>
    </row>
    <row r="52" spans="2:2">
      <c r="B52" s="310" t="s">
        <v>416</v>
      </c>
    </row>
    <row r="53" spans="2:2">
      <c r="B53" s="301" t="s">
        <v>418</v>
      </c>
    </row>
    <row r="54" spans="2:2">
      <c r="B54" s="301" t="s">
        <v>286</v>
      </c>
    </row>
    <row r="55" spans="2:2">
      <c r="B55" s="301" t="s">
        <v>421</v>
      </c>
    </row>
    <row r="56" spans="2:2">
      <c r="B56" s="310" t="s">
        <v>289</v>
      </c>
    </row>
    <row r="57" spans="2:2">
      <c r="B57" s="310" t="s">
        <v>423</v>
      </c>
    </row>
  </sheetData>
  <sheetProtection sheet="1" objects="1" scenarios="1" formatCells="0" formatColumns="0" formatRows="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D723352F79007E408EFF44D6142FFCE2" ma:contentTypeVersion="21" ma:contentTypeDescription="Create a new document." ma:contentTypeScope="" ma:versionID="6ac47ccbc9efb37c530411a1abf678b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fecc2597-e8fd-4279-ac06-bd7c891938be" xmlns:ns6="ead8da0f-3542-4e50-96c8-f1f698624e86" targetNamespace="http://schemas.microsoft.com/office/2006/metadata/properties" ma:root="true" ma:fieldsID="d7d0fad56e7f41310fc88016d86f57c2" ns1:_="" ns2:_="" ns3:_="" ns4:_="" ns5:_="" ns6:_="">
    <xsd:import namespace="http://schemas.microsoft.com/sharepoint/v3"/>
    <xsd:import namespace="4ffa91fb-a0ff-4ac5-b2db-65c790d184a4"/>
    <xsd:import namespace="http://schemas.microsoft.com/sharepoint.v3"/>
    <xsd:import namespace="http://schemas.microsoft.com/sharepoint/v3/fields"/>
    <xsd:import namespace="fecc2597-e8fd-4279-ac06-bd7c891938be"/>
    <xsd:import namespace="ead8da0f-3542-4e50-96c8-f1f698624e86"/>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AutoTags" minOccurs="0"/>
                <xsd:element ref="ns6:MediaServiceOCR" minOccurs="0"/>
                <xsd:element ref="ns6:MediaServiceGenerationTime" minOccurs="0"/>
                <xsd:element ref="ns6:MediaServiceEventHashCode" minOccurs="0"/>
                <xsd:element ref="ns1:_ip_UnifiedCompliancePolicyProperties" minOccurs="0"/>
                <xsd:element ref="ns1:_ip_UnifiedCompliancePolicyUIAction" minOccurs="0"/>
                <xsd:element ref="ns6:lcf76f155ced4ddcb4097134ff3c332f" minOccurs="0"/>
                <xsd:element ref="ns6:MediaServiceObjectDetectorVersions" minOccurs="0"/>
                <xsd:element ref="ns6:MediaServiceSearchProperties" minOccurs="0"/>
                <xsd:element ref="ns6:MediaServiceDateTaken" minOccurs="0"/>
                <xsd:element ref="ns6:MediaServiceLocation"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160cad11-562a-4490-8456-b2fd6f157897}" ma:internalName="TaxCatchAllLabel" ma:readOnly="true" ma:showField="CatchAllDataLabel" ma:web="fecc2597-e8fd-4279-ac06-bd7c891938be">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160cad11-562a-4490-8456-b2fd6f157897}" ma:internalName="TaxCatchAll" ma:showField="CatchAllData" ma:web="fecc2597-e8fd-4279-ac06-bd7c891938be">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cc2597-e8fd-4279-ac06-bd7c891938be"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d8da0f-3542-4e50-96c8-f1f698624e86"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1" nillable="true" ma:displayName="MediaServiceObjectDetectorVersions"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DateTaken" ma:index="43" nillable="true" ma:displayName="MediaServiceDateTaken" ma:description="" ma:hidden="true" ma:indexed="true" ma:internalName="MediaServiceDateTaken" ma:readOnly="true">
      <xsd:simpleType>
        <xsd:restriction base="dms:Text"/>
      </xsd:simpleType>
    </xsd:element>
    <xsd:element name="MediaServiceLocation" ma:index="44" nillable="true" ma:displayName="Location" ma:description="" ma:indexed="true" ma:internalName="MediaServiceLocation" ma:readOnly="true">
      <xsd:simpleType>
        <xsd:restriction base="dms:Text"/>
      </xsd:simpleType>
    </xsd:element>
    <xsd:element name="MediaLengthInSeconds" ma:index="4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4ffa91fb-a0ff-4ac5-b2db-65c790d184a4">
      <Value>1198</Value>
      <Value>1164</Value>
      <Value>1944</Value>
      <Value>1191</Value>
      <Value>1700</Value>
    </TaxCatchAll>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CASRN 106-99-0</TermName>
          <TermId xmlns="http://schemas.microsoft.com/office/infopath/2007/PartnerControls">781bd8e3-531a-45ac-b84d-a1ea18e0a36f</TermId>
        </TermInfo>
        <TermInfo xmlns="http://schemas.microsoft.com/office/infopath/2007/PartnerControls">
          <TermName xmlns="http://schemas.microsoft.com/office/infopath/2007/PartnerControls">13 Butadiene</TermName>
          <TermId xmlns="http://schemas.microsoft.com/office/infopath/2007/PartnerControls">6515c5d7-2b93-4e48-aa6b-199284df2e28</TermId>
        </TermInfo>
        <TermInfo xmlns="http://schemas.microsoft.com/office/infopath/2007/PartnerControls">
          <TermName xmlns="http://schemas.microsoft.com/office/infopath/2007/PartnerControls">Risk Evaluation</TermName>
          <TermId xmlns="http://schemas.microsoft.com/office/infopath/2007/PartnerControls">e0192f2c-b9d6-4806-9f21-c02a4a962ad2</TermId>
        </TermInfo>
        <TermInfo xmlns="http://schemas.microsoft.com/office/infopath/2007/PartnerControls">
          <TermName xmlns="http://schemas.microsoft.com/office/infopath/2007/PartnerControls">occupational exposure</TermName>
          <TermId xmlns="http://schemas.microsoft.com/office/infopath/2007/PartnerControls">dc86747e-746f-435b-be39-b7773de656d7</TermId>
        </TermInfo>
        <TermInfo xmlns="http://schemas.microsoft.com/office/infopath/2007/PartnerControls">
          <TermName xmlns="http://schemas.microsoft.com/office/infopath/2007/PartnerControls">risk calculator</TermName>
          <TermId xmlns="http://schemas.microsoft.com/office/infopath/2007/PartnerControls">8af20125-90c4-4af3-92eb-7f5682895c4d</TermId>
        </TermInfo>
      </Term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2024-08-08T14:46:21+00:00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e3f09c3df709400db2417a7161762d62 xmlns="4ffa91fb-a0ff-4ac5-b2db-65c790d184a4">
      <Terms xmlns="http://schemas.microsoft.com/office/infopath/2007/PartnerControls"/>
    </e3f09c3df709400db2417a7161762d62>
    <lcf76f155ced4ddcb4097134ff3c332f xmlns="ead8da0f-3542-4e50-96c8-f1f698624e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C66848A-9249-4628-AC04-A78FD2A2EA9F}"/>
</file>

<file path=customXml/itemProps2.xml><?xml version="1.0" encoding="utf-8"?>
<ds:datastoreItem xmlns:ds="http://schemas.openxmlformats.org/officeDocument/2006/customXml" ds:itemID="{20DBAA17-DA24-49C4-ACB5-EE6EC67B9F7E}"/>
</file>

<file path=customXml/itemProps3.xml><?xml version="1.0" encoding="utf-8"?>
<ds:datastoreItem xmlns:ds="http://schemas.openxmlformats.org/officeDocument/2006/customXml" ds:itemID="{6244455A-A6A9-4B43-A582-FA7E7CDFAC43}"/>
</file>

<file path=customXml/itemProps4.xml><?xml version="1.0" encoding="utf-8"?>
<ds:datastoreItem xmlns:ds="http://schemas.openxmlformats.org/officeDocument/2006/customXml" ds:itemID="{46D51179-5093-4E0D-97E0-1254349066E5}"/>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Calculator for Occupational Exposures for 1,3-Butadiene</dc:title>
  <dc:subject>Calculation of risk from occupational exposure to 1,3-butadiene</dc:subject>
  <dc:creator>US EPA</dc:creator>
  <cp:keywords>occupational exposure ; risk calculator ; risk evaluation ; CASRN 106-99-0 ; 13 Butadiene</cp:keywords>
  <dc:description/>
  <cp:lastModifiedBy>Guthrie, Christina</cp:lastModifiedBy>
  <cp:revision/>
  <dcterms:created xsi:type="dcterms:W3CDTF">2014-03-17T14:32:48Z</dcterms:created>
  <dcterms:modified xsi:type="dcterms:W3CDTF">2025-12-09T16:40:42Z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0x010100D723352F79007E408EFF44D6142FFCE2</vt:lpwstr>
  </property>
  <property fmtid="{D5CDD505-2E9C-101B-9397-08002B2CF9AE}" pid="3" name="MediaServiceImageTags">
    <vt:lpwstr/>
  </property>
  <property fmtid="{D5CDD505-2E9C-101B-9397-08002B2CF9AE}" pid="4" name="TaxKeyword">
    <vt:lpwstr>1700;#CASRN 106-99-0|781bd8e3-531a-45ac-b84d-a1ea18e0a36f;#1944;#13 Butadiene|6515c5d7-2b93-4e48-aa6b-199284df2e28;#1164;#Risk Evaluation|e0192f2c-b9d6-4806-9f21-c02a4a962ad2;#1191;#occupational exposure|dc86747e-746f-435b-be39-b7773de656d7;#1198;#risk calculator|8af20125-90c4-4af3-92eb-7f5682895c4d</vt:lpwstr>
  </property>
  <property fmtid="{D5CDD505-2E9C-101B-9397-08002B2CF9AE}" pid="5" name="EPA Subject">
    <vt:lpwstr/>
  </property>
  <property fmtid="{D5CDD505-2E9C-101B-9397-08002B2CF9AE}" pid="6" name="Document Type">
    <vt:lpwstr/>
  </property>
  <property fmtid="{D5CDD505-2E9C-101B-9397-08002B2CF9AE}" pid="7" name="Document_x0020_Type">
    <vt:lpwstr/>
  </property>
  <property fmtid="{D5CDD505-2E9C-101B-9397-08002B2CF9AE}" pid="8" name="EPA_x0020_Subject">
    <vt:lpwstr/>
  </property>
</Properties>
</file>